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o.lima\Future Participações Societárias LTDA\Gestão de Capital e Risco de Liquidez - Rede - One Drive\Rel. de Gerencimento de Riscos - Pilar III\2020 - Pilar 3\2T\"/>
    </mc:Choice>
  </mc:AlternateContent>
  <xr:revisionPtr revIDLastSave="1021" documentId="8_{08B51406-40BC-4BC4-BC75-4C04CD7D6545}" xr6:coauthVersionLast="44" xr6:coauthVersionMax="45" xr10:uidLastSave="{39CD28AC-2861-438F-AE9D-DDA642374526}"/>
  <bookViews>
    <workbookView xWindow="28680" yWindow="-120" windowWidth="29040" windowHeight="15840" tabRatio="827" xr2:uid="{599A86CF-B23F-49CC-9745-5C25EF82B007}"/>
  </bookViews>
  <sheets>
    <sheet name="Índice" sheetId="21" r:id="rId1"/>
    <sheet name="KM1" sheetId="2" r:id="rId2"/>
    <sheet name="OV1" sheetId="5" r:id="rId3"/>
    <sheet name="CR1" sheetId="23" r:id="rId4"/>
    <sheet name="CR2" sheetId="24" r:id="rId5"/>
    <sheet name="MR1" sheetId="14" r:id="rId6"/>
    <sheet name="Derivativos" sheetId="2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5" l="1"/>
  <c r="C10" i="5"/>
  <c r="C25" i="2"/>
  <c r="C24" i="2"/>
  <c r="C19" i="2"/>
  <c r="C18" i="2"/>
  <c r="C17" i="2"/>
  <c r="G19" i="2"/>
  <c r="G18" i="2"/>
  <c r="G17" i="2"/>
  <c r="F19" i="2"/>
  <c r="F18" i="2"/>
  <c r="F17" i="2"/>
  <c r="E19" i="2"/>
  <c r="E18" i="2"/>
  <c r="E17" i="2"/>
  <c r="D19" i="2"/>
  <c r="D18" i="2"/>
  <c r="D17" i="2"/>
  <c r="F10" i="23" l="1"/>
  <c r="E24" i="5" l="1"/>
  <c r="E23" i="5"/>
  <c r="E22" i="5"/>
  <c r="E20" i="5"/>
  <c r="E19" i="5"/>
  <c r="E18" i="5"/>
  <c r="E17" i="5"/>
  <c r="E16" i="5"/>
  <c r="E15" i="5"/>
  <c r="E14" i="5"/>
  <c r="E13" i="5"/>
  <c r="E11" i="5"/>
  <c r="C15" i="5" l="1"/>
  <c r="D13" i="5"/>
  <c r="C13" i="5"/>
  <c r="C20" i="5"/>
  <c r="E10" i="5" l="1"/>
  <c r="C19" i="5"/>
  <c r="C9" i="5" l="1"/>
  <c r="D22" i="5"/>
  <c r="D19" i="5"/>
  <c r="D16" i="5"/>
  <c r="C9" i="14"/>
  <c r="C12" i="14"/>
  <c r="C11" i="14"/>
  <c r="C10" i="14"/>
  <c r="C15" i="14"/>
  <c r="C12" i="24" l="1"/>
  <c r="C11" i="24"/>
  <c r="C10" i="24"/>
  <c r="C9" i="24"/>
  <c r="C14" i="24" l="1"/>
  <c r="D15" i="23"/>
  <c r="D14" i="23"/>
  <c r="F14" i="23" s="1"/>
  <c r="E10" i="23"/>
  <c r="D10" i="23"/>
  <c r="C10" i="23"/>
  <c r="E15" i="23"/>
  <c r="C15" i="23"/>
  <c r="F15" i="23" l="1"/>
  <c r="G23" i="2" l="1"/>
  <c r="F23" i="2"/>
  <c r="E23" i="2"/>
  <c r="D23" i="2"/>
  <c r="C23" i="2"/>
  <c r="G22" i="2"/>
  <c r="G24" i="2" s="1"/>
  <c r="F22" i="2"/>
  <c r="F24" i="2" s="1"/>
  <c r="E22" i="2"/>
  <c r="E24" i="2" s="1"/>
  <c r="D22" i="2"/>
  <c r="C22" i="2"/>
  <c r="G21" i="2"/>
  <c r="F21" i="2"/>
  <c r="E21" i="2"/>
  <c r="D21" i="2"/>
  <c r="C21" i="5"/>
  <c r="E21" i="5" s="1"/>
  <c r="D11" i="5"/>
  <c r="D10" i="5" s="1"/>
  <c r="D25" i="5" s="1"/>
  <c r="D21" i="5"/>
  <c r="E9" i="5"/>
  <c r="D24" i="2"/>
  <c r="G25" i="2"/>
  <c r="F25" i="2"/>
  <c r="E25" i="2"/>
  <c r="D25" i="2"/>
  <c r="C17" i="14"/>
  <c r="C25" i="5" l="1"/>
  <c r="E25" i="5" s="1"/>
</calcChain>
</file>

<file path=xl/sharedStrings.xml><?xml version="1.0" encoding="utf-8"?>
<sst xmlns="http://schemas.openxmlformats.org/spreadsheetml/2006/main" count="210" uniqueCount="127">
  <si>
    <t xml:space="preserve">Capital Principal </t>
  </si>
  <si>
    <t xml:space="preserve">Nível I </t>
  </si>
  <si>
    <t xml:space="preserve">Patrimônio de Referência (PR) </t>
  </si>
  <si>
    <t xml:space="preserve">Excesso dos recursos aplicados no ativo permanente </t>
  </si>
  <si>
    <t xml:space="preserve">Destaque do PR </t>
  </si>
  <si>
    <t>3b</t>
  </si>
  <si>
    <t>3c</t>
  </si>
  <si>
    <t>1T20</t>
  </si>
  <si>
    <t>4T19</t>
  </si>
  <si>
    <t>3T19</t>
  </si>
  <si>
    <t>2T19</t>
  </si>
  <si>
    <t xml:space="preserve">RWA total </t>
  </si>
  <si>
    <t xml:space="preserve">Capital regulamentar como proporção do RWA </t>
  </si>
  <si>
    <t xml:space="preserve">Índice de Capital Principal (ICP) </t>
  </si>
  <si>
    <t xml:space="preserve">Índice de Nível 1 (%) </t>
  </si>
  <si>
    <t>Índice de Basileia</t>
  </si>
  <si>
    <t xml:space="preserve">Adicional de Capital Principal (ACP) como proporção do RWA </t>
  </si>
  <si>
    <t xml:space="preserve">Adicional de Conservação de Capital Principal - ACPConservação (%) </t>
  </si>
  <si>
    <t>Adicional Contracíclico de Capital Principal - ACPContracíclico (%)</t>
  </si>
  <si>
    <t xml:space="preserve">Adicional de Importância Sistêmica de Capital Principal - ACPSistêmico (%) </t>
  </si>
  <si>
    <t>ACP total (%)</t>
  </si>
  <si>
    <t xml:space="preserve">Margem excedente de Capital Principal (%) </t>
  </si>
  <si>
    <t xml:space="preserve">Razão de Alavancagem (RA) </t>
  </si>
  <si>
    <t xml:space="preserve">Exposição total </t>
  </si>
  <si>
    <t xml:space="preserve">RA (%)  </t>
  </si>
  <si>
    <t xml:space="preserve">Indicador Liquidez de Curto Prazo (LCR) </t>
  </si>
  <si>
    <t xml:space="preserve">Total de Ativos de Alta Liquidez (HQLA) </t>
  </si>
  <si>
    <t xml:space="preserve">Total de saídas líquidas de caixa </t>
  </si>
  <si>
    <t xml:space="preserve">LCR (%) </t>
  </si>
  <si>
    <t xml:space="preserve">Indicador de Liquidez de Longo Prazo (NSFR) </t>
  </si>
  <si>
    <t xml:space="preserve">Recursos estáveis disponíveis (ASF) </t>
  </si>
  <si>
    <t xml:space="preserve">Recursos estáveis requeridos (RSF) </t>
  </si>
  <si>
    <t xml:space="preserve">NSFR (%) </t>
  </si>
  <si>
    <t>RWA</t>
  </si>
  <si>
    <t xml:space="preserve">Risco de Crédito - tratamento mediante abordagem padronizada </t>
  </si>
  <si>
    <t>7a</t>
  </si>
  <si>
    <t xml:space="preserve">Risco de mercado </t>
  </si>
  <si>
    <t xml:space="preserve">Risco operacional </t>
  </si>
  <si>
    <t xml:space="preserve">     Risco de crédito em sentido estrito </t>
  </si>
  <si>
    <t xml:space="preserve">     Risco de crédito de contraparte (CCR) </t>
  </si>
  <si>
    <t xml:space="preserve">          Do qual: mediante abordagem padronizada para risco de crédito de contraparte (SA-CCR) </t>
  </si>
  <si>
    <t xml:space="preserve">          Do qual: mediante uso da abordagem CEM </t>
  </si>
  <si>
    <t xml:space="preserve">          Do qual: mediante demais abordagens </t>
  </si>
  <si>
    <t xml:space="preserve">     Acréscimo relativo ao ajuste associado à variação do valor dos derivativos em decorrência de variação da qualidade creditícia da contraparte (CVA) </t>
  </si>
  <si>
    <t xml:space="preserve">     Cotas de fundos não consolidados - ativos subjacentes identificados </t>
  </si>
  <si>
    <t xml:space="preserve">     Cotas de fundos não consolidados - ativos subjacentes inferidos conforme regulamento do fundo </t>
  </si>
  <si>
    <t xml:space="preserve">     Cotas de fundos não consolidados - ativos subjacentes não identificados </t>
  </si>
  <si>
    <t xml:space="preserve">     Exposições de securitização - requerimento calculado mediante abordagem padronizada </t>
  </si>
  <si>
    <t xml:space="preserve">     Valores referentes às exposições não deduzidas no cálculo do PR </t>
  </si>
  <si>
    <t>a</t>
  </si>
  <si>
    <t>b</t>
  </si>
  <si>
    <t>c</t>
  </si>
  <si>
    <t>Total</t>
  </si>
  <si>
    <t>Taxas de Juros</t>
  </si>
  <si>
    <t>1a</t>
  </si>
  <si>
    <t>1b</t>
  </si>
  <si>
    <t>1c</t>
  </si>
  <si>
    <t>1d</t>
  </si>
  <si>
    <t xml:space="preserve">Capital regulamentar </t>
  </si>
  <si>
    <t xml:space="preserve">Ativos ponderados pelo risco (RWA) </t>
  </si>
  <si>
    <t>Total (2+6+10+12+13+14+16+25+20+24)</t>
  </si>
  <si>
    <r>
      <t xml:space="preserve">     Do qual: requerimento calculado mediante modelo interno (RWA</t>
    </r>
    <r>
      <rPr>
        <vertAlign val="subscript"/>
        <sz val="11"/>
        <color theme="1"/>
        <rFont val="Calibri"/>
        <family val="2"/>
        <scheme val="minor"/>
      </rPr>
      <t>MINT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</si>
  <si>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     Do qual: requerimento calculado mediante abordagem padronizada (RWA</t>
    </r>
    <r>
      <rPr>
        <vertAlign val="subscript"/>
        <sz val="11"/>
        <color theme="1"/>
        <rFont val="Calibri"/>
        <family val="2"/>
        <scheme val="minor"/>
      </rPr>
      <t>MPAD</t>
    </r>
    <r>
      <rPr>
        <sz val="11"/>
        <color theme="1"/>
        <rFont val="Calibri"/>
        <family val="2"/>
        <scheme val="minor"/>
      </rPr>
      <t>)</t>
    </r>
  </si>
  <si>
    <r>
      <t xml:space="preserve">      Taxas de juros prefixada denominadas em Real (RWA</t>
    </r>
    <r>
      <rPr>
        <vertAlign val="subscript"/>
        <sz val="11"/>
        <color theme="1"/>
        <rFont val="Calibri"/>
        <family val="2"/>
        <scheme val="minor"/>
      </rPr>
      <t>JUR1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</si>
  <si>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      Taxas dos cupons de moeda estrangeira (RWA</t>
    </r>
    <r>
      <rPr>
        <vertAlign val="subscript"/>
        <sz val="11"/>
        <color theme="1"/>
        <rFont val="Calibri"/>
        <family val="2"/>
        <scheme val="minor"/>
      </rPr>
      <t>JUR2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</si>
  <si>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      Taxas dos cupons de índices de preço (RWA</t>
    </r>
    <r>
      <rPr>
        <vertAlign val="subscript"/>
        <sz val="11"/>
        <color theme="1"/>
        <rFont val="Calibri"/>
        <family val="2"/>
        <scheme val="minor"/>
      </rPr>
      <t>JUR3</t>
    </r>
    <r>
      <rPr>
        <sz val="11"/>
        <color theme="1"/>
        <rFont val="Calibri"/>
        <family val="2"/>
        <scheme val="minor"/>
      </rPr>
      <t>)</t>
    </r>
  </si>
  <si>
    <r>
      <t xml:space="preserve">      Taxas dos cupons de taxas de juros (RWA</t>
    </r>
    <r>
      <rPr>
        <vertAlign val="subscript"/>
        <sz val="11"/>
        <color theme="1"/>
        <rFont val="Calibri"/>
        <family val="2"/>
        <scheme val="minor"/>
      </rPr>
      <t>JUR4</t>
    </r>
    <r>
      <rPr>
        <sz val="11"/>
        <color theme="1"/>
        <rFont val="Calibri"/>
        <family val="2"/>
        <scheme val="minor"/>
      </rPr>
      <t xml:space="preserve">) </t>
    </r>
  </si>
  <si>
    <r>
      <t>Preços de ações (RWA</t>
    </r>
    <r>
      <rPr>
        <b/>
        <vertAlign val="subscript"/>
        <sz val="11"/>
        <color theme="1"/>
        <rFont val="Calibri"/>
        <family val="2"/>
        <scheme val="minor"/>
      </rPr>
      <t>ACS</t>
    </r>
    <r>
      <rPr>
        <b/>
        <sz val="11"/>
        <color theme="1"/>
        <rFont val="Calibri"/>
        <family val="2"/>
        <scheme val="minor"/>
      </rPr>
      <t xml:space="preserve">) </t>
    </r>
  </si>
  <si>
    <r>
      <t>Taxas de câmbio (RWA</t>
    </r>
    <r>
      <rPr>
        <b/>
        <vertAlign val="subscript"/>
        <sz val="11"/>
        <color theme="1"/>
        <rFont val="Calibri"/>
        <family val="2"/>
        <scheme val="minor"/>
      </rPr>
      <t>CAM</t>
    </r>
    <r>
      <rPr>
        <b/>
        <sz val="11"/>
        <color theme="1"/>
        <rFont val="Calibri"/>
        <family val="2"/>
        <scheme val="minor"/>
      </rPr>
      <t>)</t>
    </r>
  </si>
  <si>
    <r>
      <t>Preços de mercadorias (commodities) (RWA</t>
    </r>
    <r>
      <rPr>
        <b/>
        <vertAlign val="subscript"/>
        <sz val="11"/>
        <color theme="1"/>
        <rFont val="Calibri"/>
        <family val="2"/>
        <scheme val="minor"/>
      </rPr>
      <t>COM</t>
    </r>
    <r>
      <rPr>
        <b/>
        <sz val="11"/>
        <color theme="1"/>
        <rFont val="Calibri"/>
        <family val="2"/>
        <scheme val="minor"/>
      </rPr>
      <t xml:space="preserve">) </t>
    </r>
  </si>
  <si>
    <t>NA</t>
  </si>
  <si>
    <t>Comentários</t>
  </si>
  <si>
    <t>R$ mil</t>
  </si>
  <si>
    <t>d</t>
  </si>
  <si>
    <t>e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</si>
  <si>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</si>
  <si>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</si>
  <si>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</si>
  <si>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</si>
  <si>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</si>
  <si>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</si>
  <si>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Índice</t>
  </si>
  <si>
    <t xml:space="preserve">OV1: Visão geral dos ativos ponderados pelo risco (RWA) </t>
  </si>
  <si>
    <t xml:space="preserve">KM1: Informações quantitativas sobre os requerimentos prudenciais  </t>
  </si>
  <si>
    <t>Requerimento mínimo de PR</t>
  </si>
  <si>
    <t xml:space="preserve">MR1: Abordagem padronizada - fatores de risco associados ao risco de mercado </t>
  </si>
  <si>
    <r>
      <t>RWA</t>
    </r>
    <r>
      <rPr>
        <b/>
        <vertAlign val="subscript"/>
        <sz val="10"/>
        <color theme="1"/>
        <rFont val="Arial"/>
        <family val="2"/>
      </rPr>
      <t>MPAD</t>
    </r>
  </si>
  <si>
    <t>Derivativos</t>
  </si>
  <si>
    <t>Fatores de Risco</t>
  </si>
  <si>
    <t>Comprada</t>
  </si>
  <si>
    <t>Vendida</t>
  </si>
  <si>
    <t>Taxas de Câmbio</t>
  </si>
  <si>
    <t>Operações no Brasil - Carteira de Negociação e Carteira Bancária - Com Contraparte Central</t>
  </si>
  <si>
    <t>Total da exposição associada por categoria de fator de risco de mercado</t>
  </si>
  <si>
    <t>Anexos do Relatório de Gerenciamento de Riscos – 2T20</t>
  </si>
  <si>
    <t xml:space="preserve"> </t>
  </si>
  <si>
    <t>g</t>
  </si>
  <si>
    <t>Valor Bruto</t>
  </si>
  <si>
    <t>Provisões, adiantamentos e rendas a apropriar</t>
  </si>
  <si>
    <t>Valor líquido (a+b-c)</t>
  </si>
  <si>
    <t>Em curso Anormal</t>
  </si>
  <si>
    <t>Em curso normal</t>
  </si>
  <si>
    <t>Concessão de crédito</t>
  </si>
  <si>
    <t>Títulos de dívida</t>
  </si>
  <si>
    <t>2a</t>
  </si>
  <si>
    <t xml:space="preserve">     Dos quais: títulos soberanos nacionais</t>
  </si>
  <si>
    <t>2b</t>
  </si>
  <si>
    <t xml:space="preserve">     Dos quais: outros títulos</t>
  </si>
  <si>
    <t>Operações não contabilizadas no balanço patrimonial</t>
  </si>
  <si>
    <t>Total (1+2+3)</t>
  </si>
  <si>
    <t>CR1</t>
  </si>
  <si>
    <t>Qualidade Creditícia das Exposições</t>
  </si>
  <si>
    <t>CR1: Qualidade Creditícia das Exposições</t>
  </si>
  <si>
    <t xml:space="preserve">Valor das operações em curso anormal no final do período anterior 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</si>
  <si>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</si>
  <si>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</si>
  <si>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</si>
  <si>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</si>
  <si>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 (1+2+3+4+5)</t>
  </si>
  <si>
    <t xml:space="preserve">CR2: Mudanças no estoque de operações em curso anormal </t>
  </si>
  <si>
    <t xml:space="preserve">Mudanças no estoque de operações em curso anormal </t>
  </si>
  <si>
    <t>CR2</t>
  </si>
  <si>
    <t>Operações no Brasil - Carteira de Negociação e Carteira Bancária - Sem Contraparte Central</t>
  </si>
  <si>
    <t>2T20</t>
  </si>
  <si>
    <t>Confome estabelecido nas Circular nº 3.930/19 e na Carta Ciruclar nº 3.936/19</t>
  </si>
  <si>
    <r>
      <rPr>
        <b/>
        <sz val="8"/>
        <color rgb="FF4D4E53"/>
        <rFont val="Arial"/>
        <family val="2"/>
      </rPr>
      <t>Risco de Crédito:</t>
    </r>
    <r>
      <rPr>
        <sz val="8"/>
        <color rgb="FF4D4E53"/>
        <rFont val="Arial"/>
        <family val="2"/>
      </rPr>
      <t xml:space="preserve"> Aumento da carteira de crédito.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</si>
  <si>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rgb="FF4D4E53"/>
        <rFont val="Arial"/>
        <family val="2"/>
      </rPr>
      <t>Patrimônio de Referência:</t>
    </r>
    <r>
      <rPr>
        <sz val="8"/>
        <color rgb="FF4D4E53"/>
        <rFont val="Arial"/>
        <family val="2"/>
      </rPr>
      <t xml:space="preserve"> Acréscimo de R$ 81,968 milhões no 2º trimestre de 2020, conforme descrito abaixo:
</t>
    </r>
    <r>
      <rPr>
        <b/>
        <sz val="8"/>
        <color rgb="FF4D4E53"/>
        <rFont val="Arial"/>
        <family val="2"/>
      </rPr>
      <t xml:space="preserve">   Nível 1:</t>
    </r>
    <r>
      <rPr>
        <sz val="8"/>
        <color rgb="FF4D4E53"/>
        <rFont val="Arial"/>
        <family val="2"/>
      </rPr>
      <t xml:space="preserve"> Acréscimo decorrente do acréscimo no Capital principal.
</t>
    </r>
    <r>
      <rPr>
        <b/>
        <sz val="8"/>
        <color rgb="FF4D4E53"/>
        <rFont val="Arial"/>
        <family val="2"/>
      </rPr>
      <t xml:space="preserve">   Capital Principal:</t>
    </r>
    <r>
      <rPr>
        <sz val="8"/>
        <color rgb="FF4D4E53"/>
        <rFont val="Arial"/>
        <family val="2"/>
      </rPr>
      <t xml:space="preserve"> Acréscimo de R$ 81,968 milhões devido principalmente ao um aumento de capital no valor de 89MM, e ao resultado do período.
</t>
    </r>
    <r>
      <rPr>
        <b/>
        <sz val="8"/>
        <color rgb="FF4D4E53"/>
        <rFont val="Arial"/>
        <family val="2"/>
      </rPr>
      <t>Ativos ponderados pelo risco (RWA)</t>
    </r>
    <r>
      <rPr>
        <sz val="8"/>
        <color rgb="FF4D4E53"/>
        <rFont val="Arial"/>
        <family val="2"/>
      </rPr>
      <t>: Aumento devido à parcela RWACpad.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</si>
</sst>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0;###0"/>
    <numFmt numFmtId="167" formatCode="_(* #,##0.00_);_(* \(#,##0.00\);_(* &quot;-&quot;??_);_(@_)"/>
    <numFmt numFmtId="168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4D4E53"/>
      <name val="Arial"/>
      <family val="2"/>
    </font>
    <font>
      <b/>
      <sz val="8"/>
      <color rgb="FF4D4E53"/>
      <name val="Arial"/>
      <family val="2"/>
    </font>
    <font>
      <b/>
      <sz val="8"/>
      <color rgb="FFCC092F"/>
      <name val="Arial"/>
      <family val="2"/>
    </font>
    <font>
      <sz val="8"/>
      <color rgb="FF4D4E53"/>
      <name val="Arial"/>
      <family val="2"/>
    </font>
    <font>
      <sz val="8"/>
      <color rgb="FF4D4E53"/>
      <name val="Bradesco Sans Medium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C000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ont="0" applyFill="0" applyBorder="0" applyAlignment="0">
      <alignment wrapText="1"/>
    </xf>
  </cellStyleXfs>
  <cellXfs count="10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wrapText="1"/>
    </xf>
    <xf numFmtId="168" fontId="6" fillId="0" borderId="0" xfId="3" applyNumberFormat="1" applyFont="1" applyAlignment="1" applyProtection="1">
      <alignment horizontal="center" vertical="center"/>
      <protection locked="0"/>
    </xf>
    <xf numFmtId="165" fontId="9" fillId="4" borderId="0" xfId="2" applyNumberFormat="1" applyFont="1" applyFill="1" applyAlignment="1" applyProtection="1">
      <alignment horizontal="right" vertical="center"/>
      <protection locked="0"/>
    </xf>
    <xf numFmtId="168" fontId="9" fillId="4" borderId="0" xfId="3" applyNumberFormat="1" applyFont="1" applyFill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0" fontId="0" fillId="4" borderId="0" xfId="0" applyFill="1"/>
    <xf numFmtId="0" fontId="1" fillId="4" borderId="0" xfId="0" applyFont="1" applyFill="1"/>
    <xf numFmtId="0" fontId="1" fillId="4" borderId="1" xfId="0" applyFont="1" applyFill="1" applyBorder="1"/>
    <xf numFmtId="0" fontId="13" fillId="4" borderId="0" xfId="0" applyFont="1" applyFill="1"/>
    <xf numFmtId="0" fontId="11" fillId="5" borderId="0" xfId="0" applyFont="1" applyFill="1" applyAlignment="1"/>
    <xf numFmtId="0" fontId="0" fillId="0" borderId="0" xfId="0" applyFill="1"/>
    <xf numFmtId="0" fontId="11" fillId="0" borderId="0" xfId="0" applyFont="1" applyFill="1" applyAlignment="1"/>
    <xf numFmtId="0" fontId="1" fillId="0" borderId="0" xfId="0" applyFont="1" applyFill="1"/>
    <xf numFmtId="0" fontId="1" fillId="4" borderId="1" xfId="0" applyFont="1" applyFill="1" applyBorder="1" applyAlignment="1"/>
    <xf numFmtId="0" fontId="12" fillId="0" borderId="0" xfId="4" applyAlignment="1">
      <alignment horizontal="right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164" fontId="0" fillId="0" borderId="0" xfId="1" applyNumberFormat="1" applyFont="1" applyBorder="1"/>
    <xf numFmtId="10" fontId="0" fillId="0" borderId="0" xfId="2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3" borderId="0" xfId="1" applyNumberFormat="1" applyFont="1" applyFill="1" applyBorder="1"/>
    <xf numFmtId="0" fontId="0" fillId="0" borderId="0" xfId="0" applyBorder="1" applyAlignment="1">
      <alignment wrapText="1"/>
    </xf>
    <xf numFmtId="164" fontId="14" fillId="2" borderId="0" xfId="1" applyNumberFormat="1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164" fontId="14" fillId="2" borderId="0" xfId="1" applyNumberFormat="1" applyFont="1" applyFill="1" applyBorder="1" applyAlignment="1">
      <alignment horizontal="right" vertical="center"/>
    </xf>
    <xf numFmtId="0" fontId="11" fillId="4" borderId="0" xfId="0" applyFont="1" applyFill="1" applyAlignment="1"/>
    <xf numFmtId="0" fontId="1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17" fontId="10" fillId="4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4" fillId="3" borderId="0" xfId="0" applyFont="1" applyFill="1" applyBorder="1" applyAlignment="1">
      <alignment vertical="center"/>
    </xf>
    <xf numFmtId="164" fontId="14" fillId="3" borderId="0" xfId="1" applyNumberFormat="1" applyFont="1" applyFill="1" applyBorder="1" applyAlignment="1">
      <alignment horizontal="right" vertical="center"/>
    </xf>
    <xf numFmtId="165" fontId="0" fillId="0" borderId="0" xfId="2" applyNumberFormat="1" applyFont="1" applyBorder="1"/>
    <xf numFmtId="164" fontId="0" fillId="0" borderId="0" xfId="1" applyNumberFormat="1" applyFont="1"/>
    <xf numFmtId="0" fontId="0" fillId="4" borderId="0" xfId="0" applyFill="1" applyAlignment="1">
      <alignment wrapText="1"/>
    </xf>
    <xf numFmtId="0" fontId="12" fillId="4" borderId="0" xfId="4" applyFill="1" applyAlignment="1">
      <alignment horizontal="right" wrapText="1"/>
    </xf>
    <xf numFmtId="0" fontId="0" fillId="4" borderId="0" xfId="0" applyFill="1" applyBorder="1"/>
    <xf numFmtId="0" fontId="17" fillId="4" borderId="0" xfId="0" applyFont="1" applyFill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164" fontId="0" fillId="4" borderId="0" xfId="1" applyNumberFormat="1" applyFont="1" applyFill="1" applyBorder="1"/>
    <xf numFmtId="0" fontId="1" fillId="4" borderId="0" xfId="0" applyFont="1" applyFill="1" applyBorder="1" applyAlignment="1">
      <alignment wrapText="1"/>
    </xf>
    <xf numFmtId="0" fontId="1" fillId="4" borderId="0" xfId="0" applyFont="1" applyFill="1" applyAlignment="1">
      <alignment horizontal="left"/>
    </xf>
    <xf numFmtId="165" fontId="0" fillId="4" borderId="0" xfId="2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" fillId="6" borderId="0" xfId="0" applyFont="1" applyFill="1" applyBorder="1"/>
    <xf numFmtId="0" fontId="1" fillId="7" borderId="0" xfId="0" applyFont="1" applyFill="1" applyBorder="1"/>
    <xf numFmtId="0" fontId="20" fillId="0" borderId="0" xfId="0" applyFont="1"/>
    <xf numFmtId="0" fontId="1" fillId="4" borderId="0" xfId="0" applyFont="1" applyFill="1" applyBorder="1" applyAlignment="1">
      <alignment horizontal="center" wrapText="1"/>
    </xf>
    <xf numFmtId="43" fontId="0" fillId="0" borderId="0" xfId="1" applyFont="1"/>
    <xf numFmtId="0" fontId="1" fillId="8" borderId="0" xfId="0" applyFont="1" applyFill="1" applyBorder="1"/>
    <xf numFmtId="164" fontId="1" fillId="8" borderId="0" xfId="0" applyNumberFormat="1" applyFont="1" applyFill="1" applyBorder="1"/>
    <xf numFmtId="164" fontId="0" fillId="6" borderId="0" xfId="1" applyNumberFormat="1" applyFont="1" applyFill="1" applyBorder="1" applyAlignment="1">
      <alignment horizontal="right"/>
    </xf>
    <xf numFmtId="164" fontId="1" fillId="6" borderId="0" xfId="1" applyNumberFormat="1" applyFont="1" applyFill="1" applyBorder="1" applyAlignment="1">
      <alignment horizontal="right"/>
    </xf>
    <xf numFmtId="164" fontId="1" fillId="6" borderId="0" xfId="1" applyNumberFormat="1" applyFont="1" applyFill="1" applyBorder="1"/>
    <xf numFmtId="164" fontId="1" fillId="6" borderId="0" xfId="0" applyNumberFormat="1" applyFont="1" applyFill="1" applyBorder="1"/>
    <xf numFmtId="0" fontId="1" fillId="6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164" fontId="0" fillId="0" borderId="0" xfId="0" applyNumberFormat="1"/>
    <xf numFmtId="164" fontId="1" fillId="7" borderId="0" xfId="1" applyNumberFormat="1" applyFont="1" applyFill="1" applyBorder="1"/>
    <xf numFmtId="164" fontId="1" fillId="0" borderId="0" xfId="1" applyNumberFormat="1" applyFont="1" applyBorder="1"/>
    <xf numFmtId="164" fontId="1" fillId="0" borderId="0" xfId="1" applyNumberFormat="1" applyFont="1" applyFill="1" applyBorder="1"/>
    <xf numFmtId="0" fontId="1" fillId="0" borderId="0" xfId="0" applyFont="1" applyBorder="1" applyAlignment="1">
      <alignment horizontal="center"/>
    </xf>
    <xf numFmtId="10" fontId="0" fillId="0" borderId="0" xfId="1" applyNumberFormat="1" applyFont="1" applyFill="1"/>
    <xf numFmtId="164" fontId="0" fillId="0" borderId="0" xfId="0" applyNumberFormat="1" applyFill="1"/>
    <xf numFmtId="43" fontId="0" fillId="0" borderId="0" xfId="0" applyNumberFormat="1"/>
    <xf numFmtId="43" fontId="20" fillId="0" borderId="0" xfId="1" applyFont="1"/>
    <xf numFmtId="0" fontId="11" fillId="5" borderId="0" xfId="0" applyFont="1" applyFill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8" fillId="0" borderId="0" xfId="0" quotePrefix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8" fillId="0" borderId="0" xfId="0" quotePrefix="1" applyFont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</cellXfs>
  <cellStyles count="9">
    <cellStyle name="DC_TABELA" xfId="8" xr:uid="{F4638726-AD60-4EDD-8200-8612E3436319}"/>
    <cellStyle name="Hiperlink" xfId="4" builtinId="8"/>
    <cellStyle name="Normal" xfId="0" builtinId="0"/>
    <cellStyle name="Normal 3 2" xfId="5" xr:uid="{FCF5A3CE-9743-4787-9672-D9D1681DFC91}"/>
    <cellStyle name="Porcentagem" xfId="2" builtinId="5"/>
    <cellStyle name="Separador de milhares 2" xfId="6" xr:uid="{5B2DC042-4166-441D-A929-AB0D2D3D2733}"/>
    <cellStyle name="Separador de milhares 2 21 3" xfId="7" xr:uid="{59387D25-37A7-49C9-8AB0-595DF22B5C1C}"/>
    <cellStyle name="Separador de milhares 65" xfId="3" xr:uid="{8BFF7FD7-B622-4DA3-B2C3-EA9A55171EFC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171450</xdr:rowOff>
    </xdr:from>
    <xdr:to>
      <xdr:col>2</xdr:col>
      <xdr:colOff>27050</xdr:colOff>
      <xdr:row>3</xdr:row>
      <xdr:rowOff>163331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67F8D88E-3CD1-4741-BC95-1621064C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"/>
          <a:ext cx="703325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487425</xdr:colOff>
      <xdr:row>2</xdr:row>
      <xdr:rowOff>172856</xdr:rowOff>
    </xdr:to>
    <xdr:pic>
      <xdr:nvPicPr>
        <xdr:cNvPr id="2" name="Imagem 1" descr="cid:image001.png@01D42FEF.841058A0">
          <a:extLst>
            <a:ext uri="{FF2B5EF4-FFF2-40B4-BE49-F238E27FC236}">
              <a16:creationId xmlns:a16="http://schemas.microsoft.com/office/drawing/2014/main" id="{5FD5F55F-1F1B-45E3-84C4-EFD516FB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06500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350900</xdr:colOff>
      <xdr:row>2</xdr:row>
      <xdr:rowOff>172856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D818AA65-9B5C-49B2-90A3-F8ECC25B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84275" cy="55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0</xdr:rowOff>
    </xdr:from>
    <xdr:to>
      <xdr:col>1</xdr:col>
      <xdr:colOff>71942</xdr:colOff>
      <xdr:row>2</xdr:row>
      <xdr:rowOff>142874</xdr:rowOff>
    </xdr:to>
    <xdr:pic>
      <xdr:nvPicPr>
        <xdr:cNvPr id="2" name="Imagem 1" descr="cid:image001.png@01D42FEF.841058A0">
          <a:extLst>
            <a:ext uri="{FF2B5EF4-FFF2-40B4-BE49-F238E27FC236}">
              <a16:creationId xmlns:a16="http://schemas.microsoft.com/office/drawing/2014/main" id="{0DF848E6-FBF7-4304-A7B9-CB1E30FE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614866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0</xdr:rowOff>
    </xdr:from>
    <xdr:to>
      <xdr:col>1</xdr:col>
      <xdr:colOff>71942</xdr:colOff>
      <xdr:row>2</xdr:row>
      <xdr:rowOff>142874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6ADE0EBE-A9D1-4757-9AEB-ACC37C4C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614866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322325</xdr:colOff>
      <xdr:row>2</xdr:row>
      <xdr:rowOff>172856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F7B48090-674A-4640-9D52-EEDE681A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03325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0</xdr:col>
      <xdr:colOff>789050</xdr:colOff>
      <xdr:row>2</xdr:row>
      <xdr:rowOff>172856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008B6E98-2783-4403-B768-120E7B66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03325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A22A-96E8-4D31-A408-DF95F81AB1B8}">
  <dimension ref="B5:Q20"/>
  <sheetViews>
    <sheetView tabSelected="1" zoomScaleNormal="100" workbookViewId="0">
      <selection activeCell="B20" sqref="B20"/>
    </sheetView>
  </sheetViews>
  <sheetFormatPr defaultColWidth="8.7265625" defaultRowHeight="14.5"/>
  <cols>
    <col min="1" max="1" width="8.7265625" style="11"/>
    <col min="2" max="2" width="10.81640625" style="11" customWidth="1"/>
    <col min="3" max="7" width="8.7265625" style="11"/>
    <col min="8" max="8" width="10.453125" style="11" customWidth="1"/>
    <col min="9" max="16384" width="8.7265625" style="11"/>
  </cols>
  <sheetData>
    <row r="5" spans="2:17" ht="18.5">
      <c r="B5" s="85" t="s">
        <v>94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8" spans="2:17" ht="15" thickBot="1">
      <c r="B8" s="13" t="s">
        <v>75</v>
      </c>
      <c r="C8" s="86" t="s">
        <v>76</v>
      </c>
      <c r="D8" s="86"/>
      <c r="E8" s="86"/>
      <c r="F8" s="86"/>
      <c r="G8" s="86"/>
      <c r="H8" s="86"/>
      <c r="I8" s="86"/>
      <c r="J8" s="86"/>
    </row>
    <row r="9" spans="2:17" ht="15" thickTop="1">
      <c r="B9" s="12"/>
    </row>
    <row r="10" spans="2:17" ht="15" thickBot="1">
      <c r="B10" s="13" t="s">
        <v>77</v>
      </c>
      <c r="C10" s="86" t="s">
        <v>78</v>
      </c>
      <c r="D10" s="86"/>
      <c r="E10" s="86"/>
      <c r="F10" s="86"/>
      <c r="G10" s="86"/>
      <c r="H10" s="86"/>
      <c r="I10" s="86"/>
      <c r="J10" s="86"/>
    </row>
    <row r="11" spans="2:17" ht="15" thickTop="1">
      <c r="B11" s="12"/>
    </row>
    <row r="12" spans="2:17" ht="15" thickBot="1">
      <c r="B12" s="13" t="s">
        <v>110</v>
      </c>
      <c r="C12" s="86" t="s">
        <v>111</v>
      </c>
      <c r="D12" s="86"/>
      <c r="E12" s="86"/>
      <c r="F12" s="86"/>
      <c r="G12" s="86"/>
      <c r="H12" s="86"/>
      <c r="I12" s="86"/>
      <c r="J12" s="86"/>
    </row>
    <row r="13" spans="2:17" ht="15" thickTop="1">
      <c r="B13" s="12"/>
    </row>
    <row r="14" spans="2:17" ht="15" thickBot="1">
      <c r="B14" s="13" t="s">
        <v>121</v>
      </c>
      <c r="C14" s="86" t="s">
        <v>120</v>
      </c>
      <c r="D14" s="86"/>
      <c r="E14" s="86"/>
      <c r="F14" s="86"/>
      <c r="G14" s="86"/>
      <c r="H14" s="86"/>
      <c r="I14" s="86"/>
      <c r="J14" s="86"/>
    </row>
    <row r="15" spans="2:17" ht="15" thickTop="1">
      <c r="B15" s="12"/>
    </row>
    <row r="16" spans="2:17" ht="15" thickBot="1">
      <c r="B16" s="13" t="s">
        <v>79</v>
      </c>
      <c r="C16" s="86" t="s">
        <v>80</v>
      </c>
      <c r="D16" s="86"/>
      <c r="E16" s="86"/>
      <c r="F16" s="86"/>
      <c r="G16" s="86"/>
      <c r="H16" s="86"/>
      <c r="I16" s="86"/>
      <c r="J16" s="86"/>
    </row>
    <row r="17" spans="2:10" ht="15" thickTop="1"/>
    <row r="18" spans="2:10" ht="15" thickBot="1">
      <c r="B18" s="13" t="s">
        <v>87</v>
      </c>
      <c r="C18" s="87" t="s">
        <v>93</v>
      </c>
      <c r="D18" s="86"/>
      <c r="E18" s="86"/>
      <c r="F18" s="86"/>
      <c r="G18" s="86"/>
      <c r="H18" s="86"/>
      <c r="I18" s="86"/>
      <c r="J18" s="86"/>
    </row>
    <row r="19" spans="2:10" ht="15" thickTop="1"/>
    <row r="20" spans="2:10">
      <c r="B20" s="14" t="s">
        <v>124</v>
      </c>
    </row>
  </sheetData>
  <mergeCells count="7">
    <mergeCell ref="B5:Q5"/>
    <mergeCell ref="C8:J8"/>
    <mergeCell ref="C10:J10"/>
    <mergeCell ref="C16:J16"/>
    <mergeCell ref="C18:J18"/>
    <mergeCell ref="C14:J14"/>
    <mergeCell ref="C12:J12"/>
  </mergeCells>
  <hyperlinks>
    <hyperlink ref="B8" location="'KM1'!A1" display="KM1" xr:uid="{AF01E236-69EB-42D3-BC2B-15D8CACA0E6B}"/>
    <hyperlink ref="B10" location="'OV1'!A1" display="OV1" xr:uid="{7EA74876-2393-48CF-BE35-D32E0EAEBB5F}"/>
    <hyperlink ref="B16" location="'MR1'!A1" display="MR1" xr:uid="{CCBC507F-4ED7-443D-8046-08C07C2EC428}"/>
    <hyperlink ref="C8:J8" location="'KM1'!A1" display="Informações Quantitativas sobre os Requerimentos Prudenciais" xr:uid="{B10798E4-3EF0-4532-8CEB-6CF16BB3D56F}"/>
    <hyperlink ref="C10:J10" location="'OV1'!A1" display="Visão Geral dos Ativos Ponderados pelo Risco – RWA" xr:uid="{BB951AD6-B908-499E-82B1-9B16F5F6EC36}"/>
    <hyperlink ref="C16:J16" location="'MR1'!A1" display="Abordagem Padronizada - Fatores de Risco Associados ao Risco de Mercado " xr:uid="{DFB24CA6-22FD-4512-B3B6-09673B12F83F}"/>
    <hyperlink ref="B18" location="Derivativos!A1" display="Derivativos" xr:uid="{68A13DB1-0B97-4CEF-8721-4A1F7C1FD327}"/>
    <hyperlink ref="C18:J18" location="Derivativos!A1" display="Abordagem Padronizada - Fatores de Risco Associados ao Risco de Mercado " xr:uid="{10EAF0EF-5923-4235-92B8-5C2FFBD3E34F}"/>
    <hyperlink ref="B14" location="'CR2'!A1" display="CR2" xr:uid="{FC7F93D3-11F2-41B3-8134-EF19AB39BB44}"/>
    <hyperlink ref="C14:J14" location="'CR2'!A1" display="Mudanças no estoque de operações em curso anormal " xr:uid="{82674CFE-9363-4710-8163-790CF0E9FAFF}"/>
    <hyperlink ref="B12" location="'CR1'!A1" display="CR1" xr:uid="{D300FDA0-45FC-4E9A-A1CB-76219F6ACB6F}"/>
    <hyperlink ref="C12:J12" location="'CR1'!A1" display="Qualidade Creditícia das Exposições" xr:uid="{B466B22C-BD0E-489C-94BC-E1C72A4A2E33}"/>
  </hyperlinks>
  <pageMargins left="0.511811024" right="0.511811024" top="0.78740157499999996" bottom="0.78740157499999996" header="0.31496062000000002" footer="0.31496062000000002"/>
  <pageSetup paperSize="9" orientation="portrait" verticalDpi="0" r:id="rId1"/>
  <headerFooter>
    <oddFooter>&amp;L&amp;1#&amp;"Calibri"&amp;10&amp;K000000Classificação: Interna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0251-6818-4087-848C-C30FED0AD52A}">
  <dimension ref="A1:Q44"/>
  <sheetViews>
    <sheetView showGridLines="0" topLeftCell="A4" workbookViewId="0">
      <selection activeCell="H9" sqref="H9"/>
    </sheetView>
  </sheetViews>
  <sheetFormatPr defaultRowHeight="14.5"/>
  <cols>
    <col min="1" max="1" width="4.81640625" customWidth="1"/>
    <col min="2" max="2" width="63.1796875" customWidth="1"/>
    <col min="3" max="6" width="10.54296875" bestFit="1" customWidth="1"/>
    <col min="7" max="7" width="10.1796875" bestFit="1" customWidth="1"/>
    <col min="8" max="8" width="80.81640625" style="16" customWidth="1"/>
    <col min="9" max="17" width="8.7265625" style="16"/>
  </cols>
  <sheetData>
    <row r="1" spans="1:16">
      <c r="A1" s="90"/>
      <c r="B1" s="90"/>
      <c r="C1" s="90"/>
      <c r="D1" s="90"/>
      <c r="E1" s="90"/>
      <c r="F1" s="90"/>
      <c r="G1" s="90"/>
    </row>
    <row r="3" spans="1:16">
      <c r="A3" s="2"/>
      <c r="B3" s="2"/>
      <c r="C3" s="2"/>
      <c r="D3" s="2"/>
      <c r="E3" s="2"/>
      <c r="F3" s="2"/>
      <c r="G3" s="20" t="s">
        <v>81</v>
      </c>
    </row>
    <row r="4" spans="1:16" ht="18.5">
      <c r="A4" s="15" t="s">
        <v>94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90" t="s">
        <v>83</v>
      </c>
      <c r="B5" s="90"/>
      <c r="C5" s="90"/>
      <c r="D5" s="90"/>
      <c r="E5" s="90"/>
      <c r="F5" s="90"/>
      <c r="G5" s="90"/>
    </row>
    <row r="6" spans="1:16">
      <c r="B6" s="40"/>
      <c r="C6" s="39" t="s">
        <v>49</v>
      </c>
      <c r="D6" s="39" t="s">
        <v>50</v>
      </c>
      <c r="E6" s="39" t="s">
        <v>51</v>
      </c>
      <c r="F6" s="39" t="s">
        <v>73</v>
      </c>
      <c r="G6" s="39" t="s">
        <v>74</v>
      </c>
      <c r="H6" s="40"/>
    </row>
    <row r="7" spans="1:16">
      <c r="A7" s="42" t="s">
        <v>72</v>
      </c>
      <c r="B7" s="21"/>
      <c r="C7" s="22" t="s">
        <v>123</v>
      </c>
      <c r="D7" s="80" t="s">
        <v>7</v>
      </c>
      <c r="E7" s="80" t="s">
        <v>8</v>
      </c>
      <c r="F7" s="80" t="s">
        <v>9</v>
      </c>
      <c r="G7" s="80" t="s">
        <v>10</v>
      </c>
      <c r="H7" s="18"/>
    </row>
    <row r="8" spans="1:16">
      <c r="A8" s="23"/>
      <c r="B8" s="23" t="s">
        <v>58</v>
      </c>
      <c r="C8" s="23"/>
      <c r="D8" s="23"/>
      <c r="E8" s="23"/>
      <c r="F8" s="23"/>
      <c r="G8" s="23"/>
    </row>
    <row r="9" spans="1:16">
      <c r="A9" s="24">
        <v>1</v>
      </c>
      <c r="B9" s="21" t="s">
        <v>0</v>
      </c>
      <c r="C9" s="25">
        <v>207240.58199000001</v>
      </c>
      <c r="D9" s="25">
        <v>125273.18849</v>
      </c>
      <c r="E9" s="25">
        <v>180341.44873</v>
      </c>
      <c r="F9" s="25">
        <v>229474.13565000001</v>
      </c>
      <c r="G9" s="25">
        <v>144634.43587000002</v>
      </c>
      <c r="H9" s="82"/>
    </row>
    <row r="10" spans="1:16">
      <c r="A10" s="24">
        <v>2</v>
      </c>
      <c r="B10" s="21" t="s">
        <v>1</v>
      </c>
      <c r="C10" s="25">
        <v>207240.58199000001</v>
      </c>
      <c r="D10" s="25">
        <v>125273.18849</v>
      </c>
      <c r="E10" s="25">
        <v>180341</v>
      </c>
      <c r="F10" s="25">
        <v>229474.13565000001</v>
      </c>
      <c r="G10" s="25">
        <v>144634.43587000002</v>
      </c>
    </row>
    <row r="11" spans="1:16">
      <c r="A11" s="24">
        <v>3</v>
      </c>
      <c r="B11" s="21" t="s">
        <v>2</v>
      </c>
      <c r="C11" s="25">
        <v>207240.58199000001</v>
      </c>
      <c r="D11" s="25">
        <v>125273.18849</v>
      </c>
      <c r="E11" s="25">
        <v>180341.44873</v>
      </c>
      <c r="F11" s="25">
        <v>229474.13565000001</v>
      </c>
      <c r="G11" s="25">
        <v>144634.43587000002</v>
      </c>
    </row>
    <row r="12" spans="1:16">
      <c r="A12" s="24" t="s">
        <v>5</v>
      </c>
      <c r="B12" s="21" t="s">
        <v>3</v>
      </c>
      <c r="C12" s="25"/>
      <c r="D12" s="25">
        <v>0</v>
      </c>
      <c r="E12" s="25">
        <v>0</v>
      </c>
      <c r="F12" s="25">
        <v>0</v>
      </c>
      <c r="G12" s="25">
        <v>0</v>
      </c>
    </row>
    <row r="13" spans="1:16">
      <c r="A13" s="24" t="s">
        <v>6</v>
      </c>
      <c r="B13" s="21" t="s">
        <v>4</v>
      </c>
      <c r="C13" s="25"/>
      <c r="D13" s="25">
        <v>0</v>
      </c>
      <c r="E13" s="25">
        <v>0</v>
      </c>
      <c r="F13" s="25">
        <v>0</v>
      </c>
      <c r="G13" s="25">
        <v>0</v>
      </c>
    </row>
    <row r="14" spans="1:16">
      <c r="A14" s="23"/>
      <c r="B14" s="23" t="s">
        <v>59</v>
      </c>
      <c r="C14" s="23"/>
      <c r="D14" s="23"/>
      <c r="E14" s="23"/>
      <c r="F14" s="23"/>
      <c r="G14" s="23"/>
    </row>
    <row r="15" spans="1:16">
      <c r="A15" s="21">
        <v>4</v>
      </c>
      <c r="B15" s="21" t="s">
        <v>11</v>
      </c>
      <c r="C15" s="25">
        <v>1409262.8547400001</v>
      </c>
      <c r="D15" s="25">
        <v>1122650.05321</v>
      </c>
      <c r="E15" s="25">
        <v>1435697.2999800001</v>
      </c>
      <c r="F15" s="25">
        <v>1238342.65548</v>
      </c>
      <c r="G15" s="25">
        <v>1039688.12393</v>
      </c>
    </row>
    <row r="16" spans="1:16">
      <c r="A16" s="23"/>
      <c r="B16" s="23" t="s">
        <v>12</v>
      </c>
      <c r="C16" s="23"/>
      <c r="D16" s="23"/>
      <c r="E16" s="23"/>
      <c r="F16" s="23"/>
      <c r="G16" s="23"/>
    </row>
    <row r="17" spans="1:8">
      <c r="A17" s="21">
        <v>5</v>
      </c>
      <c r="B17" s="21" t="s">
        <v>13</v>
      </c>
      <c r="C17" s="26">
        <f>C11/C15</f>
        <v>0.1470560167629158</v>
      </c>
      <c r="D17" s="26">
        <f>D11/D15</f>
        <v>0.11158703295991981</v>
      </c>
      <c r="E17" s="26">
        <f>E11/E15</f>
        <v>0.12561244541764635</v>
      </c>
      <c r="F17" s="26">
        <f>F11/F15</f>
        <v>0.18530746286943692</v>
      </c>
      <c r="G17" s="26">
        <f>G11/G15</f>
        <v>0.13911329036181042</v>
      </c>
    </row>
    <row r="18" spans="1:8">
      <c r="A18" s="21">
        <v>6</v>
      </c>
      <c r="B18" s="21" t="s">
        <v>14</v>
      </c>
      <c r="C18" s="26">
        <f>C10/C15</f>
        <v>0.1470560167629158</v>
      </c>
      <c r="D18" s="26">
        <f>D10/D15</f>
        <v>0.11158703295991981</v>
      </c>
      <c r="E18" s="26">
        <f>E10/E15</f>
        <v>0.1256121328656899</v>
      </c>
      <c r="F18" s="26">
        <f>F10/F15</f>
        <v>0.18530746286943692</v>
      </c>
      <c r="G18" s="26">
        <f>G10/G15</f>
        <v>0.13911329036181042</v>
      </c>
    </row>
    <row r="19" spans="1:8">
      <c r="A19" s="21">
        <v>7</v>
      </c>
      <c r="B19" s="21" t="s">
        <v>15</v>
      </c>
      <c r="C19" s="26">
        <f>C11/C15</f>
        <v>0.1470560167629158</v>
      </c>
      <c r="D19" s="26">
        <f>D11/D15</f>
        <v>0.11158703295991981</v>
      </c>
      <c r="E19" s="26">
        <f>E11/E15</f>
        <v>0.12561244541764635</v>
      </c>
      <c r="F19" s="26">
        <f>F11/F15</f>
        <v>0.18530746286943692</v>
      </c>
      <c r="G19" s="26">
        <f>G11/G15</f>
        <v>0.13911329036181042</v>
      </c>
    </row>
    <row r="20" spans="1:8">
      <c r="A20" s="23"/>
      <c r="B20" s="23" t="s">
        <v>16</v>
      </c>
      <c r="C20" s="23"/>
      <c r="D20" s="23"/>
      <c r="E20" s="23"/>
      <c r="F20" s="23"/>
      <c r="G20" s="23"/>
    </row>
    <row r="21" spans="1:8">
      <c r="A21" s="21">
        <v>8</v>
      </c>
      <c r="B21" s="21" t="s">
        <v>17</v>
      </c>
      <c r="C21" s="26">
        <v>1.2500000000000001E-2</v>
      </c>
      <c r="D21" s="26">
        <f>2.5%*D15/D15</f>
        <v>2.5000000000000001E-2</v>
      </c>
      <c r="E21" s="26">
        <f>2.5%*E15/E15</f>
        <v>2.5000000000000001E-2</v>
      </c>
      <c r="F21" s="26">
        <f>2.5%*F15/F15</f>
        <v>2.5000000000000001E-2</v>
      </c>
      <c r="G21" s="26">
        <f>2.5%*G15/G15</f>
        <v>2.5000000000000001E-2</v>
      </c>
    </row>
    <row r="22" spans="1:8">
      <c r="A22" s="21">
        <v>9</v>
      </c>
      <c r="B22" s="21" t="s">
        <v>18</v>
      </c>
      <c r="C22" s="27">
        <f>C15*0/C15</f>
        <v>0</v>
      </c>
      <c r="D22" s="27">
        <f>D15*0/D15</f>
        <v>0</v>
      </c>
      <c r="E22" s="27">
        <f>E15*0/E15</f>
        <v>0</v>
      </c>
      <c r="F22" s="27">
        <f>F15*0/F15</f>
        <v>0</v>
      </c>
      <c r="G22" s="27">
        <f>G15*0/G15</f>
        <v>0</v>
      </c>
    </row>
    <row r="23" spans="1:8">
      <c r="A23" s="21">
        <v>10</v>
      </c>
      <c r="B23" s="21" t="s">
        <v>19</v>
      </c>
      <c r="C23" s="27">
        <f>C15*0/C15</f>
        <v>0</v>
      </c>
      <c r="D23" s="27">
        <f>D15*0/D15</f>
        <v>0</v>
      </c>
      <c r="E23" s="27">
        <f>E15*0/E15</f>
        <v>0</v>
      </c>
      <c r="F23" s="27">
        <f>F15*0/F15</f>
        <v>0</v>
      </c>
      <c r="G23" s="27">
        <f>G15*0/G15</f>
        <v>0</v>
      </c>
    </row>
    <row r="24" spans="1:8">
      <c r="A24" s="21">
        <v>11</v>
      </c>
      <c r="B24" s="21" t="s">
        <v>20</v>
      </c>
      <c r="C24" s="26">
        <f>SUM(C21:C23)</f>
        <v>1.2500000000000001E-2</v>
      </c>
      <c r="D24" s="46">
        <f>SUM(D21:D23)</f>
        <v>2.5000000000000001E-2</v>
      </c>
      <c r="E24" s="46">
        <f>SUM(E21:E23)</f>
        <v>2.5000000000000001E-2</v>
      </c>
      <c r="F24" s="46">
        <f>SUM(F21:F23)</f>
        <v>2.5000000000000001E-2</v>
      </c>
      <c r="G24" s="46">
        <f>SUM(G21:G23)</f>
        <v>2.5000000000000001E-2</v>
      </c>
    </row>
    <row r="25" spans="1:8">
      <c r="A25" s="21">
        <v>12</v>
      </c>
      <c r="B25" s="21" t="s">
        <v>21</v>
      </c>
      <c r="C25" s="58">
        <f>C17-7%+1.25%</f>
        <v>8.9556016762915788E-2</v>
      </c>
      <c r="D25" s="58">
        <f>D17-7%</f>
        <v>4.1587032959919806E-2</v>
      </c>
      <c r="E25" s="58">
        <f>E17-7%</f>
        <v>5.5612445417646345E-2</v>
      </c>
      <c r="F25" s="58">
        <f>F17-7%</f>
        <v>0.11530746286943691</v>
      </c>
      <c r="G25" s="58">
        <f>G17-7%</f>
        <v>6.9113290361810409E-2</v>
      </c>
      <c r="H25" s="81"/>
    </row>
    <row r="26" spans="1:8">
      <c r="A26" s="23"/>
      <c r="B26" s="23" t="s">
        <v>22</v>
      </c>
      <c r="C26" s="23"/>
      <c r="D26" s="23"/>
      <c r="E26" s="23"/>
      <c r="F26" s="23"/>
      <c r="G26" s="23"/>
    </row>
    <row r="27" spans="1:8">
      <c r="A27" s="21">
        <v>13</v>
      </c>
      <c r="B27" s="21" t="s">
        <v>23</v>
      </c>
      <c r="C27" s="28" t="s">
        <v>70</v>
      </c>
      <c r="D27" s="28" t="s">
        <v>70</v>
      </c>
      <c r="E27" s="28" t="s">
        <v>70</v>
      </c>
      <c r="F27" s="28" t="s">
        <v>70</v>
      </c>
      <c r="G27" s="28" t="s">
        <v>70</v>
      </c>
    </row>
    <row r="28" spans="1:8">
      <c r="A28" s="21">
        <v>14</v>
      </c>
      <c r="B28" s="21" t="s">
        <v>24</v>
      </c>
      <c r="C28" s="28" t="s">
        <v>70</v>
      </c>
      <c r="D28" s="28" t="s">
        <v>70</v>
      </c>
      <c r="E28" s="28" t="s">
        <v>70</v>
      </c>
      <c r="F28" s="28" t="s">
        <v>70</v>
      </c>
      <c r="G28" s="28" t="s">
        <v>70</v>
      </c>
    </row>
    <row r="29" spans="1:8">
      <c r="A29" s="23"/>
      <c r="B29" s="23" t="s">
        <v>25</v>
      </c>
      <c r="C29" s="23"/>
      <c r="D29" s="23"/>
      <c r="E29" s="23"/>
      <c r="F29" s="23"/>
      <c r="G29" s="23"/>
    </row>
    <row r="30" spans="1:8">
      <c r="A30" s="21">
        <v>15</v>
      </c>
      <c r="B30" s="21" t="s">
        <v>26</v>
      </c>
      <c r="C30" s="28" t="s">
        <v>70</v>
      </c>
      <c r="D30" s="28" t="s">
        <v>70</v>
      </c>
      <c r="E30" s="28" t="s">
        <v>70</v>
      </c>
      <c r="F30" s="28" t="s">
        <v>70</v>
      </c>
      <c r="G30" s="28" t="s">
        <v>70</v>
      </c>
    </row>
    <row r="31" spans="1:8">
      <c r="A31" s="21">
        <v>16</v>
      </c>
      <c r="B31" s="21" t="s">
        <v>27</v>
      </c>
      <c r="C31" s="28" t="s">
        <v>70</v>
      </c>
      <c r="D31" s="28" t="s">
        <v>70</v>
      </c>
      <c r="E31" s="28" t="s">
        <v>70</v>
      </c>
      <c r="F31" s="28" t="s">
        <v>70</v>
      </c>
      <c r="G31" s="28" t="s">
        <v>70</v>
      </c>
    </row>
    <row r="32" spans="1:8">
      <c r="A32" s="21">
        <v>17</v>
      </c>
      <c r="B32" s="21" t="s">
        <v>28</v>
      </c>
      <c r="C32" s="28" t="s">
        <v>70</v>
      </c>
      <c r="D32" s="28" t="s">
        <v>70</v>
      </c>
      <c r="E32" s="28" t="s">
        <v>70</v>
      </c>
      <c r="F32" s="28" t="s">
        <v>70</v>
      </c>
      <c r="G32" s="28" t="s">
        <v>70</v>
      </c>
    </row>
    <row r="33" spans="1:7">
      <c r="A33" s="23"/>
      <c r="B33" s="23" t="s">
        <v>29</v>
      </c>
      <c r="C33" s="23"/>
      <c r="D33" s="23"/>
      <c r="E33" s="23"/>
      <c r="F33" s="23"/>
      <c r="G33" s="23"/>
    </row>
    <row r="34" spans="1:7">
      <c r="A34" s="21">
        <v>18</v>
      </c>
      <c r="B34" s="21" t="s">
        <v>30</v>
      </c>
      <c r="C34" s="28" t="s">
        <v>70</v>
      </c>
      <c r="D34" s="28" t="s">
        <v>70</v>
      </c>
      <c r="E34" s="28" t="s">
        <v>70</v>
      </c>
      <c r="F34" s="28" t="s">
        <v>70</v>
      </c>
      <c r="G34" s="28" t="s">
        <v>70</v>
      </c>
    </row>
    <row r="35" spans="1:7">
      <c r="A35" s="21">
        <v>19</v>
      </c>
      <c r="B35" s="21" t="s">
        <v>31</v>
      </c>
      <c r="C35" s="28" t="s">
        <v>70</v>
      </c>
      <c r="D35" s="28" t="s">
        <v>70</v>
      </c>
      <c r="E35" s="28" t="s">
        <v>70</v>
      </c>
      <c r="F35" s="28" t="s">
        <v>70</v>
      </c>
      <c r="G35" s="28" t="s">
        <v>70</v>
      </c>
    </row>
    <row r="36" spans="1:7">
      <c r="A36" s="21">
        <v>20</v>
      </c>
      <c r="B36" s="21" t="s">
        <v>32</v>
      </c>
      <c r="C36" s="28" t="s">
        <v>70</v>
      </c>
      <c r="D36" s="28" t="s">
        <v>70</v>
      </c>
      <c r="E36" s="28" t="s">
        <v>70</v>
      </c>
      <c r="F36" s="28" t="s">
        <v>70</v>
      </c>
      <c r="G36" s="28" t="s">
        <v>70</v>
      </c>
    </row>
    <row r="38" spans="1:7" ht="15" customHeight="1" thickBot="1">
      <c r="A38" s="88" t="s">
        <v>71</v>
      </c>
      <c r="B38" s="88"/>
      <c r="C38" s="88"/>
      <c r="D38" s="88"/>
      <c r="E38" s="88"/>
      <c r="F38" s="88"/>
      <c r="G38" s="19"/>
    </row>
    <row r="39" spans="1:7" ht="15" thickTop="1">
      <c r="A39" s="3"/>
      <c r="B39" s="4"/>
      <c r="C39" s="5"/>
      <c r="D39" s="6"/>
      <c r="E39" s="7"/>
      <c r="F39" s="8"/>
      <c r="G39" s="9"/>
    </row>
    <row r="40" spans="1:7" ht="55" customHeight="1">
      <c r="A40" s="89" t="s">
        <v>126</v>
      </c>
      <c r="B40" s="89"/>
      <c r="C40" s="89"/>
      <c r="D40" s="89"/>
      <c r="E40" s="89"/>
      <c r="F40" s="89"/>
      <c r="G40" s="89"/>
    </row>
    <row r="42" spans="1:7">
      <c r="C42" s="47"/>
    </row>
    <row r="43" spans="1:7">
      <c r="C43" s="47"/>
    </row>
    <row r="44" spans="1:7">
      <c r="B44" s="76"/>
      <c r="C44" s="47"/>
    </row>
  </sheetData>
  <mergeCells count="6">
    <mergeCell ref="A38:B38"/>
    <mergeCell ref="A40:G40"/>
    <mergeCell ref="A1:G1"/>
    <mergeCell ref="A5:G5"/>
    <mergeCell ref="C38:D38"/>
    <mergeCell ref="E38:F38"/>
  </mergeCells>
  <hyperlinks>
    <hyperlink ref="G3" location="Índice!A1" display="Índice" xr:uid="{5DA83DF5-4082-425A-9BD0-4E8FC2BDE2DB}"/>
  </hyperlinks>
  <pageMargins left="0.7" right="0.7" top="0.75" bottom="0.75" header="0.3" footer="0.3"/>
  <pageSetup orientation="portrait" r:id="rId1"/>
  <headerFooter>
    <oddFooter>&amp;L&amp;1#&amp;"Calibri"&amp;10&amp;K000000Classificação: Interna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2FD3-6BB7-443A-95EF-5F83674B8BA9}">
  <dimension ref="A1:Q29"/>
  <sheetViews>
    <sheetView showGridLines="0" workbookViewId="0">
      <selection activeCell="A30" sqref="A30"/>
    </sheetView>
  </sheetViews>
  <sheetFormatPr defaultRowHeight="14.5"/>
  <cols>
    <col min="1" max="1" width="6" customWidth="1"/>
    <col min="2" max="2" width="84.453125" customWidth="1"/>
    <col min="3" max="3" width="13.81640625" bestFit="1" customWidth="1"/>
    <col min="4" max="4" width="10.1796875" customWidth="1"/>
    <col min="5" max="5" width="13.26953125" customWidth="1"/>
    <col min="6" max="6" width="80.81640625" customWidth="1"/>
  </cols>
  <sheetData>
    <row r="1" spans="1:17">
      <c r="A1" s="90"/>
      <c r="B1" s="90"/>
      <c r="C1" s="90"/>
      <c r="D1" s="90"/>
      <c r="E1" s="90"/>
      <c r="F1" s="90"/>
      <c r="G1" s="90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2"/>
      <c r="B3" s="2"/>
      <c r="C3" s="2"/>
      <c r="D3" s="2"/>
      <c r="E3" s="20" t="s">
        <v>81</v>
      </c>
      <c r="F3" s="2"/>
      <c r="G3" s="20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8.5">
      <c r="A4" s="15" t="s">
        <v>94</v>
      </c>
      <c r="B4" s="15"/>
      <c r="C4" s="15"/>
      <c r="D4" s="15"/>
      <c r="E4" s="15"/>
      <c r="F4" s="2"/>
      <c r="G4" s="20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>
      <c r="A5" s="90" t="s">
        <v>82</v>
      </c>
      <c r="B5" s="90"/>
      <c r="C5" s="90"/>
      <c r="D5" s="90"/>
      <c r="E5" s="90"/>
      <c r="F5" s="90"/>
      <c r="G5" s="90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10"/>
      <c r="B6" s="10"/>
      <c r="C6" s="39" t="s">
        <v>49</v>
      </c>
      <c r="D6" s="39" t="s">
        <v>50</v>
      </c>
      <c r="E6" s="39" t="s">
        <v>51</v>
      </c>
      <c r="F6" s="10"/>
      <c r="G6" s="10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" customHeight="1">
      <c r="A7" s="21"/>
      <c r="B7" s="21"/>
      <c r="C7" s="92" t="s">
        <v>33</v>
      </c>
      <c r="D7" s="92"/>
      <c r="E7" s="33" t="s">
        <v>84</v>
      </c>
    </row>
    <row r="8" spans="1:17">
      <c r="A8" s="42" t="s">
        <v>72</v>
      </c>
      <c r="B8" s="21"/>
      <c r="C8" s="22" t="s">
        <v>123</v>
      </c>
      <c r="D8" s="80" t="s">
        <v>7</v>
      </c>
      <c r="E8" s="22" t="s">
        <v>123</v>
      </c>
      <c r="F8" s="1"/>
    </row>
    <row r="9" spans="1:17">
      <c r="A9" s="44">
        <v>0</v>
      </c>
      <c r="B9" s="44" t="s">
        <v>34</v>
      </c>
      <c r="C9" s="45">
        <f>1076275545.31/1000</f>
        <v>1076275.54531</v>
      </c>
      <c r="D9" s="45">
        <v>765013.42524999997</v>
      </c>
      <c r="E9" s="45">
        <f>C9*8%</f>
        <v>86102.043624800004</v>
      </c>
    </row>
    <row r="10" spans="1:17">
      <c r="A10" s="24">
        <v>2</v>
      </c>
      <c r="B10" s="21" t="s">
        <v>38</v>
      </c>
      <c r="C10" s="32">
        <f>C9-C11-C15-C16-C17-C18-C19-C20</f>
        <v>915846.78711999988</v>
      </c>
      <c r="D10" s="32">
        <f>D9-D11-D15-D16-D17-D18-D19-D20</f>
        <v>611040.24087879399</v>
      </c>
      <c r="E10" s="32">
        <f>C10*8%</f>
        <v>73267.742969599989</v>
      </c>
    </row>
    <row r="11" spans="1:17">
      <c r="A11" s="24">
        <v>6</v>
      </c>
      <c r="B11" s="21" t="s">
        <v>39</v>
      </c>
      <c r="C11" s="32">
        <f>+C13+C14</f>
        <v>1294.5509699999998</v>
      </c>
      <c r="D11" s="32">
        <f>+D13+D14</f>
        <v>787.585096206</v>
      </c>
      <c r="E11" s="32">
        <f>C11*8%</f>
        <v>103.56407759999999</v>
      </c>
    </row>
    <row r="12" spans="1:17">
      <c r="A12" s="24">
        <v>7</v>
      </c>
      <c r="B12" s="21" t="s">
        <v>40</v>
      </c>
      <c r="C12" s="32" t="s">
        <v>70</v>
      </c>
      <c r="D12" s="32" t="s">
        <v>70</v>
      </c>
      <c r="E12" s="32" t="s">
        <v>70</v>
      </c>
    </row>
    <row r="13" spans="1:17">
      <c r="A13" s="24" t="s">
        <v>35</v>
      </c>
      <c r="B13" s="21" t="s">
        <v>41</v>
      </c>
      <c r="C13" s="32">
        <f>141328.48/1000+1153222.49/1000</f>
        <v>1294.5509699999998</v>
      </c>
      <c r="D13" s="32">
        <f>32652.2/1000+754932.896206/1000</f>
        <v>787.585096206</v>
      </c>
      <c r="E13" s="32">
        <f t="shared" ref="E13:E25" si="0">C13*8%</f>
        <v>103.56407759999999</v>
      </c>
    </row>
    <row r="14" spans="1:17">
      <c r="A14" s="21">
        <v>9</v>
      </c>
      <c r="B14" s="21" t="s">
        <v>42</v>
      </c>
      <c r="C14" s="32">
        <v>0</v>
      </c>
      <c r="D14" s="32">
        <v>0</v>
      </c>
      <c r="E14" s="32">
        <f t="shared" si="0"/>
        <v>0</v>
      </c>
    </row>
    <row r="15" spans="1:17" ht="29">
      <c r="A15" s="24">
        <v>10</v>
      </c>
      <c r="B15" s="30" t="s">
        <v>43</v>
      </c>
      <c r="C15" s="32">
        <f>80748.15/1000</f>
        <v>80.748149999999995</v>
      </c>
      <c r="D15" s="32">
        <v>0</v>
      </c>
      <c r="E15" s="32">
        <f t="shared" si="0"/>
        <v>6.4598519999999997</v>
      </c>
    </row>
    <row r="16" spans="1:17">
      <c r="A16" s="24">
        <v>12</v>
      </c>
      <c r="B16" s="21" t="s">
        <v>44</v>
      </c>
      <c r="C16" s="32">
        <v>0</v>
      </c>
      <c r="D16" s="32">
        <f>714668.2/1000</f>
        <v>714.66819999999996</v>
      </c>
      <c r="E16" s="32">
        <f t="shared" si="0"/>
        <v>0</v>
      </c>
    </row>
    <row r="17" spans="1:5">
      <c r="A17" s="24">
        <v>13</v>
      </c>
      <c r="B17" s="21" t="s">
        <v>45</v>
      </c>
      <c r="C17" s="32">
        <v>0</v>
      </c>
      <c r="D17" s="32">
        <v>0</v>
      </c>
      <c r="E17" s="32">
        <f t="shared" si="0"/>
        <v>0</v>
      </c>
    </row>
    <row r="18" spans="1:5">
      <c r="A18" s="24">
        <v>14</v>
      </c>
      <c r="B18" s="21" t="s">
        <v>46</v>
      </c>
      <c r="C18" s="32">
        <v>0</v>
      </c>
      <c r="D18" s="32">
        <v>0</v>
      </c>
      <c r="E18" s="32">
        <f t="shared" si="0"/>
        <v>0</v>
      </c>
    </row>
    <row r="19" spans="1:5">
      <c r="A19" s="24">
        <v>16</v>
      </c>
      <c r="B19" s="21" t="s">
        <v>47</v>
      </c>
      <c r="C19" s="32">
        <f>141502059.67/1000</f>
        <v>141502.05966999999</v>
      </c>
      <c r="D19" s="32">
        <f>144646387.4/1000</f>
        <v>144646.38740000001</v>
      </c>
      <c r="E19" s="32">
        <f t="shared" si="0"/>
        <v>11320.1647736</v>
      </c>
    </row>
    <row r="20" spans="1:5">
      <c r="A20" s="24">
        <v>25</v>
      </c>
      <c r="B20" s="21" t="s">
        <v>48</v>
      </c>
      <c r="C20" s="32">
        <f>17551399.4/1000</f>
        <v>17551.399399999998</v>
      </c>
      <c r="D20" s="32">
        <v>7824.5436749999999</v>
      </c>
      <c r="E20" s="32">
        <f t="shared" si="0"/>
        <v>1404.111952</v>
      </c>
    </row>
    <row r="21" spans="1:5">
      <c r="A21" s="44">
        <v>20</v>
      </c>
      <c r="B21" s="44" t="s">
        <v>36</v>
      </c>
      <c r="C21" s="45">
        <f>C22+C23</f>
        <v>18945.391680000001</v>
      </c>
      <c r="D21" s="45">
        <f>D22+D23</f>
        <v>43594.710209999997</v>
      </c>
      <c r="E21" s="45">
        <f t="shared" si="0"/>
        <v>1515.6313344</v>
      </c>
    </row>
    <row r="22" spans="1:5" ht="16.5">
      <c r="A22" s="24">
        <v>21</v>
      </c>
      <c r="B22" s="21" t="s">
        <v>62</v>
      </c>
      <c r="C22" s="32">
        <v>18945.391680000001</v>
      </c>
      <c r="D22" s="32">
        <f>43594710.21/1000</f>
        <v>43594.710209999997</v>
      </c>
      <c r="E22" s="32">
        <f t="shared" si="0"/>
        <v>1515.6313344</v>
      </c>
    </row>
    <row r="23" spans="1:5" ht="16.5">
      <c r="A23" s="24">
        <v>22</v>
      </c>
      <c r="B23" s="21" t="s">
        <v>61</v>
      </c>
      <c r="C23" s="32">
        <v>0</v>
      </c>
      <c r="D23" s="32">
        <v>0</v>
      </c>
      <c r="E23" s="32">
        <f t="shared" si="0"/>
        <v>0</v>
      </c>
    </row>
    <row r="24" spans="1:5">
      <c r="A24" s="44">
        <v>24</v>
      </c>
      <c r="B24" s="44" t="s">
        <v>37</v>
      </c>
      <c r="C24" s="45">
        <v>314041.91775000002</v>
      </c>
      <c r="D24" s="45">
        <v>314041.91775000002</v>
      </c>
      <c r="E24" s="45">
        <f t="shared" si="0"/>
        <v>25123.353420000003</v>
      </c>
    </row>
    <row r="25" spans="1:5">
      <c r="A25" s="23">
        <v>27</v>
      </c>
      <c r="B25" s="23" t="s">
        <v>60</v>
      </c>
      <c r="C25" s="34">
        <f>C10+C11+C15+C16+C17+C18+C19+C20+C21+C24</f>
        <v>1409262.8547399999</v>
      </c>
      <c r="D25" s="34">
        <f>D10+D11+D15+D16+D17+D18+D19+D20+D21+D24</f>
        <v>1122650.05321</v>
      </c>
      <c r="E25" s="34">
        <f t="shared" si="0"/>
        <v>112741.0283792</v>
      </c>
    </row>
    <row r="27" spans="1:5" ht="15" customHeight="1" thickBot="1">
      <c r="A27" s="88" t="s">
        <v>71</v>
      </c>
      <c r="B27" s="88"/>
      <c r="C27" s="88"/>
      <c r="D27" s="88"/>
      <c r="E27" s="19"/>
    </row>
    <row r="28" spans="1:5" ht="15" thickTop="1">
      <c r="A28" s="3"/>
      <c r="B28" s="4"/>
      <c r="C28" s="5"/>
      <c r="D28" s="6"/>
      <c r="E28" s="7"/>
    </row>
    <row r="29" spans="1:5" ht="65.5" customHeight="1">
      <c r="A29" s="91" t="s">
        <v>125</v>
      </c>
      <c r="B29" s="91"/>
      <c r="C29" s="91"/>
      <c r="D29" s="91"/>
      <c r="E29" s="91"/>
    </row>
  </sheetData>
  <mergeCells count="6">
    <mergeCell ref="A27:B27"/>
    <mergeCell ref="A29:E29"/>
    <mergeCell ref="C7:D7"/>
    <mergeCell ref="A1:G1"/>
    <mergeCell ref="A5:G5"/>
    <mergeCell ref="C27:D27"/>
  </mergeCells>
  <hyperlinks>
    <hyperlink ref="E3" location="Índice!A1" display="Índice" xr:uid="{6ACD1AA3-03BA-4977-B580-05E8B011844B}"/>
  </hyperlinks>
  <pageMargins left="0.7" right="0.7" top="0.75" bottom="0.75" header="0.3" footer="0.3"/>
  <pageSetup orientation="portrait" r:id="rId1"/>
  <headerFooter>
    <oddFooter>&amp;L&amp;1#&amp;"Calibri"&amp;10&amp;K000000Classificação: Interna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5D769-E48D-4390-A6F5-0B2AD3E3235E}">
  <dimension ref="A1:G34"/>
  <sheetViews>
    <sheetView showGridLines="0" workbookViewId="0">
      <selection activeCell="A5" sqref="A5:F5"/>
    </sheetView>
  </sheetViews>
  <sheetFormatPr defaultRowHeight="14.5"/>
  <cols>
    <col min="2" max="2" width="59" customWidth="1"/>
    <col min="3" max="3" width="11.54296875" bestFit="1" customWidth="1"/>
    <col min="4" max="4" width="15.26953125" bestFit="1" customWidth="1"/>
    <col min="5" max="5" width="17.7265625" customWidth="1"/>
    <col min="6" max="6" width="19.26953125" bestFit="1" customWidth="1"/>
    <col min="7" max="7" width="13.26953125" bestFit="1" customWidth="1"/>
  </cols>
  <sheetData>
    <row r="1" spans="1:6">
      <c r="A1" s="90"/>
      <c r="B1" s="90"/>
      <c r="C1" s="90"/>
      <c r="D1" s="90"/>
      <c r="E1" s="90"/>
      <c r="F1" s="90"/>
    </row>
    <row r="3" spans="1:6" ht="10.5" customHeight="1">
      <c r="A3" s="2"/>
      <c r="B3" s="2"/>
      <c r="C3" s="2"/>
      <c r="D3" s="2"/>
      <c r="F3" s="20" t="s">
        <v>81</v>
      </c>
    </row>
    <row r="4" spans="1:6" ht="18.5">
      <c r="A4" s="15" t="s">
        <v>94</v>
      </c>
      <c r="B4" s="15"/>
      <c r="C4" s="15"/>
      <c r="D4" s="15"/>
      <c r="E4" s="15"/>
      <c r="F4" s="15"/>
    </row>
    <row r="5" spans="1:6">
      <c r="A5" s="90" t="s">
        <v>112</v>
      </c>
      <c r="B5" s="90"/>
      <c r="C5" s="90"/>
      <c r="D5" s="90"/>
      <c r="E5" s="90"/>
      <c r="F5" s="90"/>
    </row>
    <row r="6" spans="1:6" ht="15.75" customHeight="1">
      <c r="A6" t="s">
        <v>95</v>
      </c>
    </row>
    <row r="7" spans="1:6">
      <c r="A7" s="59"/>
      <c r="B7" s="60"/>
      <c r="C7" s="61" t="s">
        <v>49</v>
      </c>
      <c r="D7" s="61" t="s">
        <v>50</v>
      </c>
      <c r="E7" s="61" t="s">
        <v>51</v>
      </c>
      <c r="F7" s="61" t="s">
        <v>96</v>
      </c>
    </row>
    <row r="8" spans="1:6">
      <c r="B8" s="21"/>
      <c r="C8" s="93" t="s">
        <v>97</v>
      </c>
      <c r="D8" s="93"/>
      <c r="E8" s="94" t="s">
        <v>98</v>
      </c>
      <c r="F8" s="94" t="s">
        <v>99</v>
      </c>
    </row>
    <row r="9" spans="1:6" s="21" customFormat="1" ht="42.75" customHeight="1">
      <c r="A9" s="42" t="s">
        <v>72</v>
      </c>
      <c r="C9" s="65" t="s">
        <v>100</v>
      </c>
      <c r="D9" s="65" t="s">
        <v>101</v>
      </c>
      <c r="E9" s="95"/>
      <c r="F9" s="95"/>
    </row>
    <row r="10" spans="1:6" s="21" customFormat="1">
      <c r="A10" s="73">
        <v>1</v>
      </c>
      <c r="B10" s="62" t="s">
        <v>102</v>
      </c>
      <c r="C10" s="71">
        <f>11818478.48/1000</f>
        <v>11818.47848</v>
      </c>
      <c r="D10" s="71">
        <f>276648466.16/1000</f>
        <v>276648.46616000001</v>
      </c>
      <c r="E10" s="71">
        <f>9545394.17/1000</f>
        <v>9545.3941699999996</v>
      </c>
      <c r="F10" s="72">
        <f>C10+D10-E10</f>
        <v>278921.55047000002</v>
      </c>
    </row>
    <row r="11" spans="1:6" s="21" customFormat="1">
      <c r="A11" s="73">
        <v>2</v>
      </c>
      <c r="B11" s="62" t="s">
        <v>103</v>
      </c>
      <c r="C11" s="70">
        <v>0</v>
      </c>
      <c r="D11" s="70">
        <v>0</v>
      </c>
      <c r="E11" s="70">
        <v>0</v>
      </c>
      <c r="F11" s="70">
        <v>0</v>
      </c>
    </row>
    <row r="12" spans="1:6" s="21" customFormat="1">
      <c r="A12" s="74" t="s">
        <v>104</v>
      </c>
      <c r="B12" s="21" t="s">
        <v>105</v>
      </c>
      <c r="C12" s="32">
        <v>0</v>
      </c>
      <c r="D12" s="32">
        <v>0</v>
      </c>
      <c r="E12" s="32">
        <v>0</v>
      </c>
      <c r="F12" s="32">
        <v>0</v>
      </c>
    </row>
    <row r="13" spans="1:6" s="21" customFormat="1">
      <c r="A13" s="74" t="s">
        <v>106</v>
      </c>
      <c r="B13" s="30" t="s">
        <v>107</v>
      </c>
      <c r="C13" s="32">
        <v>0</v>
      </c>
      <c r="D13" s="32">
        <v>0</v>
      </c>
      <c r="E13" s="32">
        <v>0</v>
      </c>
      <c r="F13" s="32">
        <v>0</v>
      </c>
    </row>
    <row r="14" spans="1:6" s="21" customFormat="1">
      <c r="A14" s="73">
        <v>3</v>
      </c>
      <c r="B14" s="62" t="s">
        <v>108</v>
      </c>
      <c r="C14" s="69">
        <v>0</v>
      </c>
      <c r="D14" s="71">
        <f>803524956/1000</f>
        <v>803524.95600000001</v>
      </c>
      <c r="E14" s="69">
        <v>0</v>
      </c>
      <c r="F14" s="71">
        <f>D14</f>
        <v>803524.95600000001</v>
      </c>
    </row>
    <row r="15" spans="1:6" s="21" customFormat="1">
      <c r="A15" s="75">
        <v>4</v>
      </c>
      <c r="B15" s="67" t="s">
        <v>109</v>
      </c>
      <c r="C15" s="68">
        <f>SUM(C10:C14)</f>
        <v>11818.47848</v>
      </c>
      <c r="D15" s="68">
        <f>SUM(D10:D14)</f>
        <v>1080173.4221600001</v>
      </c>
      <c r="E15" s="68">
        <f>SUM(E10:E14)</f>
        <v>9545.3941699999996</v>
      </c>
      <c r="F15" s="68">
        <f>SUM(F10:F14)</f>
        <v>1082446.5064699999</v>
      </c>
    </row>
    <row r="16" spans="1:6" s="21" customFormat="1"/>
    <row r="17" spans="2:7">
      <c r="B17" s="1"/>
    </row>
    <row r="19" spans="2:7">
      <c r="F19" s="64"/>
    </row>
    <row r="20" spans="2:7">
      <c r="D20" s="64"/>
      <c r="F20" s="64"/>
    </row>
    <row r="21" spans="2:7">
      <c r="D21" s="64"/>
    </row>
    <row r="22" spans="2:7">
      <c r="D22" s="84"/>
      <c r="F22" s="64"/>
      <c r="G22" s="84"/>
    </row>
    <row r="23" spans="2:7">
      <c r="D23" s="64"/>
      <c r="F23" s="64"/>
      <c r="G23" s="84"/>
    </row>
    <row r="24" spans="2:7">
      <c r="C24" s="64"/>
      <c r="F24" s="66"/>
      <c r="G24" s="66"/>
    </row>
    <row r="25" spans="2:7">
      <c r="C25" s="64"/>
      <c r="E25" s="64"/>
      <c r="G25" s="66"/>
    </row>
    <row r="26" spans="2:7">
      <c r="D26" s="66"/>
      <c r="E26" s="64"/>
    </row>
    <row r="27" spans="2:7">
      <c r="E27" s="66"/>
    </row>
    <row r="28" spans="2:7">
      <c r="C28" s="66"/>
    </row>
    <row r="34" spans="5:5">
      <c r="E34" s="83"/>
    </row>
  </sheetData>
  <mergeCells count="5">
    <mergeCell ref="A1:F1"/>
    <mergeCell ref="A5:F5"/>
    <mergeCell ref="C8:D8"/>
    <mergeCell ref="E8:E9"/>
    <mergeCell ref="F8:F9"/>
  </mergeCells>
  <hyperlinks>
    <hyperlink ref="F3" location="Índice!A1" display="Índice" xr:uid="{DF5AB37E-C9A2-4203-8631-76E03BF9B53A}"/>
  </hyperlinks>
  <pageMargins left="0.511811024" right="0.511811024" top="0.78740157499999996" bottom="0.78740157499999996" header="0.31496062000000002" footer="0.31496062000000002"/>
  <pageSetup paperSize="9" orientation="portrait" verticalDpi="0" r:id="rId1"/>
  <headerFooter>
    <oddFooter>&amp;L&amp;1#&amp;"Calibri"&amp;10&amp;K000000Classificação: Interna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8552D-3DA2-44AA-9B27-14F9958F0D6B}">
  <dimension ref="A1:F23"/>
  <sheetViews>
    <sheetView showGridLines="0" workbookViewId="0">
      <selection activeCell="B32" sqref="B32"/>
    </sheetView>
  </sheetViews>
  <sheetFormatPr defaultRowHeight="14.5"/>
  <cols>
    <col min="2" max="2" width="108.81640625" customWidth="1"/>
    <col min="3" max="3" width="12.26953125" customWidth="1"/>
    <col min="4" max="4" width="12.7265625" customWidth="1"/>
  </cols>
  <sheetData>
    <row r="1" spans="1:6">
      <c r="A1" s="90"/>
      <c r="B1" s="90"/>
      <c r="C1" s="90"/>
      <c r="D1" s="90"/>
      <c r="E1" s="90"/>
      <c r="F1" s="90"/>
    </row>
    <row r="3" spans="1:6">
      <c r="A3" s="2"/>
      <c r="B3" s="2"/>
      <c r="C3" s="20" t="s">
        <v>81</v>
      </c>
      <c r="D3" s="2"/>
      <c r="F3" s="2"/>
    </row>
    <row r="4" spans="1:6" ht="18.5">
      <c r="A4" s="15" t="s">
        <v>94</v>
      </c>
      <c r="B4" s="15"/>
      <c r="C4" s="15"/>
      <c r="D4" s="2"/>
      <c r="F4" s="2"/>
    </row>
    <row r="5" spans="1:6">
      <c r="A5" s="90" t="s">
        <v>119</v>
      </c>
      <c r="B5" s="90"/>
      <c r="C5" s="90"/>
      <c r="D5" s="90"/>
      <c r="E5" s="90"/>
      <c r="F5" s="90"/>
    </row>
    <row r="6" spans="1:6">
      <c r="A6" s="96"/>
      <c r="B6" s="96"/>
      <c r="C6" s="96"/>
    </row>
    <row r="7" spans="1:6">
      <c r="A7" s="60"/>
      <c r="B7" s="60"/>
      <c r="C7" s="61" t="s">
        <v>49</v>
      </c>
    </row>
    <row r="8" spans="1:6" ht="14.5" customHeight="1">
      <c r="A8" s="42" t="s">
        <v>72</v>
      </c>
      <c r="B8" s="21"/>
      <c r="C8" s="33" t="s">
        <v>52</v>
      </c>
      <c r="D8" s="1"/>
    </row>
    <row r="9" spans="1:6">
      <c r="A9" s="24">
        <v>1</v>
      </c>
      <c r="B9" s="21" t="s">
        <v>113</v>
      </c>
      <c r="C9" s="78">
        <f>651444.23/1000</f>
        <v>651.44422999999995</v>
      </c>
    </row>
    <row r="10" spans="1:6">
      <c r="A10" s="24">
        <v>2</v>
      </c>
      <c r="B10" s="30" t="s">
        <v>114</v>
      </c>
      <c r="C10" s="78">
        <f>11226643.54/1000</f>
        <v>11226.643539999999</v>
      </c>
    </row>
    <row r="11" spans="1:6">
      <c r="A11" s="24">
        <v>3</v>
      </c>
      <c r="B11" s="21" t="s">
        <v>115</v>
      </c>
      <c r="C11" s="78">
        <f>-54814.29/1000</f>
        <v>-54.81429</v>
      </c>
    </row>
    <row r="12" spans="1:6">
      <c r="A12" s="24">
        <v>4</v>
      </c>
      <c r="B12" s="30" t="s">
        <v>116</v>
      </c>
      <c r="C12" s="79">
        <f>-4795/1000</f>
        <v>-4.7949999999999999</v>
      </c>
    </row>
    <row r="13" spans="1:6">
      <c r="A13" s="24">
        <v>5</v>
      </c>
      <c r="B13" s="21" t="s">
        <v>117</v>
      </c>
      <c r="C13" s="79">
        <v>0</v>
      </c>
    </row>
    <row r="14" spans="1:6">
      <c r="A14" s="75">
        <v>6</v>
      </c>
      <c r="B14" s="63" t="s">
        <v>118</v>
      </c>
      <c r="C14" s="77">
        <f>C9+C10+C11+C12+C13</f>
        <v>11818.478479999998</v>
      </c>
    </row>
    <row r="16" spans="1:6">
      <c r="B16" s="1"/>
    </row>
    <row r="18" spans="3:3">
      <c r="C18" s="76"/>
    </row>
    <row r="22" spans="3:3">
      <c r="C22" s="64"/>
    </row>
    <row r="23" spans="3:3">
      <c r="C23" s="64"/>
    </row>
  </sheetData>
  <mergeCells count="3">
    <mergeCell ref="A1:F1"/>
    <mergeCell ref="A5:F5"/>
    <mergeCell ref="A6:C6"/>
  </mergeCells>
  <hyperlinks>
    <hyperlink ref="C3" location="Índice!A1" display="Índice" xr:uid="{38D48021-6108-48FE-97D2-CEC38F584A92}"/>
  </hyperlinks>
  <pageMargins left="0.511811024" right="0.511811024" top="0.78740157499999996" bottom="0.78740157499999996" header="0.31496062000000002" footer="0.31496062000000002"/>
  <pageSetup paperSize="9" orientation="portrait" verticalDpi="0" r:id="rId1"/>
  <headerFooter>
    <oddFooter>&amp;L&amp;1#&amp;"Calibri"&amp;10&amp;K000000Classificação: Interna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9E4E-21CF-4B7D-BE31-77E95ED73CE7}">
  <dimension ref="A1:Q21"/>
  <sheetViews>
    <sheetView showGridLines="0" workbookViewId="0">
      <selection activeCell="B25" sqref="B25"/>
    </sheetView>
  </sheetViews>
  <sheetFormatPr defaultRowHeight="14.5"/>
  <cols>
    <col min="1" max="1" width="6.81640625" customWidth="1"/>
    <col min="2" max="2" width="108.81640625" customWidth="1"/>
    <col min="3" max="3" width="12.26953125" customWidth="1"/>
    <col min="4" max="4" width="11" customWidth="1"/>
  </cols>
  <sheetData>
    <row r="1" spans="1:17">
      <c r="A1" s="90"/>
      <c r="B1" s="90"/>
      <c r="C1" s="90"/>
      <c r="D1" s="90"/>
      <c r="E1" s="90"/>
      <c r="F1" s="90"/>
      <c r="G1" s="90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2"/>
      <c r="B3" s="2"/>
      <c r="C3" s="20" t="s">
        <v>81</v>
      </c>
      <c r="D3" s="2"/>
      <c r="E3" s="20"/>
      <c r="F3" s="2"/>
      <c r="G3" s="20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8.5">
      <c r="A4" s="15" t="s">
        <v>94</v>
      </c>
      <c r="B4" s="15"/>
      <c r="C4" s="15"/>
      <c r="D4" s="36"/>
      <c r="E4" s="35"/>
      <c r="F4" s="2"/>
      <c r="G4" s="20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>
      <c r="A5" s="90" t="s">
        <v>85</v>
      </c>
      <c r="B5" s="90"/>
      <c r="C5" s="90"/>
      <c r="D5" s="90"/>
      <c r="E5" s="90"/>
      <c r="F5" s="90"/>
      <c r="G5" s="90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10"/>
      <c r="B6" s="10"/>
      <c r="C6" s="39" t="s">
        <v>49</v>
      </c>
      <c r="D6" s="10"/>
      <c r="E6" s="10"/>
      <c r="F6" s="10"/>
      <c r="G6" s="10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>
      <c r="A7" s="2"/>
      <c r="B7" s="2"/>
      <c r="C7" s="41" t="s">
        <v>86</v>
      </c>
    </row>
    <row r="8" spans="1:17" ht="14.5" customHeight="1">
      <c r="A8" s="43" t="s">
        <v>72</v>
      </c>
      <c r="B8" s="21"/>
      <c r="C8" s="39" t="s">
        <v>123</v>
      </c>
      <c r="D8" s="1"/>
    </row>
    <row r="9" spans="1:17">
      <c r="A9" s="37">
        <v>1</v>
      </c>
      <c r="B9" s="38" t="s">
        <v>53</v>
      </c>
      <c r="C9" s="29">
        <f>C10+C11+C12+C13</f>
        <v>15964.92301</v>
      </c>
      <c r="D9" s="1"/>
    </row>
    <row r="10" spans="1:17" ht="16.5">
      <c r="A10" s="24" t="s">
        <v>54</v>
      </c>
      <c r="B10" s="30" t="s">
        <v>63</v>
      </c>
      <c r="C10" s="25">
        <f>10962395.38/1000</f>
        <v>10962.39538</v>
      </c>
      <c r="D10" s="1"/>
    </row>
    <row r="11" spans="1:17" ht="16.5">
      <c r="A11" s="24" t="s">
        <v>55</v>
      </c>
      <c r="B11" s="21" t="s">
        <v>64</v>
      </c>
      <c r="C11" s="25">
        <f>4666449.63/1000</f>
        <v>4666.4496300000001</v>
      </c>
      <c r="D11" s="1"/>
    </row>
    <row r="12" spans="1:17" ht="16.5">
      <c r="A12" s="24" t="s">
        <v>56</v>
      </c>
      <c r="B12" s="30" t="s">
        <v>65</v>
      </c>
      <c r="C12" s="25">
        <f>336078/1000</f>
        <v>336.07799999999997</v>
      </c>
      <c r="D12" s="1"/>
    </row>
    <row r="13" spans="1:17" ht="16.5">
      <c r="A13" s="24" t="s">
        <v>57</v>
      </c>
      <c r="B13" s="21" t="s">
        <v>66</v>
      </c>
      <c r="C13" s="25">
        <v>0</v>
      </c>
      <c r="D13" s="1"/>
    </row>
    <row r="14" spans="1:17" ht="16.5">
      <c r="A14" s="37">
        <v>2</v>
      </c>
      <c r="B14" s="38" t="s">
        <v>67</v>
      </c>
      <c r="C14" s="29">
        <v>0</v>
      </c>
      <c r="D14" s="1"/>
    </row>
    <row r="15" spans="1:17" ht="16.5">
      <c r="A15" s="37">
        <v>3</v>
      </c>
      <c r="B15" s="38" t="s">
        <v>68</v>
      </c>
      <c r="C15" s="29">
        <f>2980468.67/1000</f>
        <v>2980.4686699999997</v>
      </c>
      <c r="D15" s="1"/>
    </row>
    <row r="16" spans="1:17" ht="16.5">
      <c r="A16" s="37">
        <v>4</v>
      </c>
      <c r="B16" s="38" t="s">
        <v>69</v>
      </c>
      <c r="C16" s="29">
        <v>0</v>
      </c>
      <c r="D16" s="1"/>
    </row>
    <row r="17" spans="1:4">
      <c r="A17" s="23">
        <v>9</v>
      </c>
      <c r="B17" s="23" t="s">
        <v>52</v>
      </c>
      <c r="C17" s="31">
        <f>C9+C14+C15+C16</f>
        <v>18945.391680000001</v>
      </c>
      <c r="D17" s="1"/>
    </row>
    <row r="18" spans="1:4">
      <c r="D18" s="1"/>
    </row>
    <row r="19" spans="1:4" ht="15" thickBot="1">
      <c r="A19" s="88" t="s">
        <v>71</v>
      </c>
      <c r="B19" s="88"/>
      <c r="C19" s="19"/>
      <c r="D19" s="1"/>
    </row>
    <row r="20" spans="1:4" ht="15" thickTop="1">
      <c r="D20" s="1"/>
    </row>
    <row r="21" spans="1:4">
      <c r="D21" s="1"/>
    </row>
  </sheetData>
  <mergeCells count="3">
    <mergeCell ref="A1:G1"/>
    <mergeCell ref="A5:G5"/>
    <mergeCell ref="A19:B19"/>
  </mergeCells>
  <hyperlinks>
    <hyperlink ref="C3" location="Índice!A1" display="Índice" xr:uid="{E0084141-9CA7-4D1F-9B65-6FC9238DC9DD}"/>
  </hyperlinks>
  <pageMargins left="0.7" right="0.7" top="0.75" bottom="0.75" header="0.3" footer="0.3"/>
  <pageSetup orientation="portrait" r:id="rId1"/>
  <headerFooter>
    <oddFooter>&amp;L&amp;1#&amp;"Calibri"&amp;10&amp;K000000Classificação: Interna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A68DC-E4EE-4397-B09F-968A8295538D}">
  <dimension ref="A1:P25"/>
  <sheetViews>
    <sheetView zoomScaleNormal="100" workbookViewId="0">
      <selection sqref="A1:G1"/>
    </sheetView>
  </sheetViews>
  <sheetFormatPr defaultColWidth="8.7265625" defaultRowHeight="14.5"/>
  <cols>
    <col min="1" max="1" width="29.81640625" style="11" customWidth="1"/>
    <col min="2" max="2" width="13.1796875" style="11" customWidth="1"/>
    <col min="3" max="3" width="11.1796875" style="11" bestFit="1" customWidth="1"/>
    <col min="4" max="4" width="12.1796875" style="11" customWidth="1"/>
    <col min="5" max="5" width="11.1796875" style="11" bestFit="1" customWidth="1"/>
    <col min="6" max="6" width="13.54296875" style="11" customWidth="1"/>
    <col min="7" max="7" width="13.1796875" style="11" customWidth="1"/>
    <col min="8" max="16384" width="8.7265625" style="11"/>
  </cols>
  <sheetData>
    <row r="1" spans="1:16">
      <c r="A1" s="98"/>
      <c r="B1" s="98"/>
      <c r="C1" s="98"/>
      <c r="D1" s="98"/>
      <c r="E1" s="98"/>
      <c r="F1" s="98"/>
      <c r="G1" s="98"/>
    </row>
    <row r="3" spans="1:16">
      <c r="A3" s="48"/>
      <c r="B3" s="48"/>
      <c r="D3" s="48"/>
      <c r="E3" s="49" t="s">
        <v>81</v>
      </c>
      <c r="F3" s="48"/>
    </row>
    <row r="4" spans="1:16" ht="18.5">
      <c r="A4" s="99" t="s">
        <v>94</v>
      </c>
      <c r="B4" s="99"/>
      <c r="C4" s="99"/>
      <c r="D4" s="99"/>
      <c r="E4" s="99"/>
      <c r="F4" s="48"/>
      <c r="L4" s="35"/>
      <c r="M4" s="35"/>
      <c r="N4" s="35"/>
      <c r="O4" s="35"/>
      <c r="P4" s="35"/>
    </row>
    <row r="5" spans="1:16">
      <c r="A5" s="98" t="s">
        <v>87</v>
      </c>
      <c r="B5" s="98"/>
      <c r="C5" s="98"/>
      <c r="D5" s="98"/>
      <c r="E5" s="98"/>
      <c r="F5" s="48"/>
    </row>
    <row r="6" spans="1:16">
      <c r="A6" s="53"/>
      <c r="B6" s="53"/>
      <c r="C6" s="53"/>
      <c r="D6" s="53"/>
      <c r="E6" s="53"/>
      <c r="F6" s="48"/>
    </row>
    <row r="7" spans="1:16" s="50" customFormat="1" ht="15" thickBot="1">
      <c r="A7" s="19" t="s">
        <v>92</v>
      </c>
      <c r="B7" s="19"/>
      <c r="C7" s="19"/>
      <c r="D7" s="19"/>
      <c r="E7" s="19"/>
      <c r="F7" s="48"/>
      <c r="G7" s="11"/>
      <c r="H7" s="11"/>
      <c r="I7" s="11"/>
      <c r="J7" s="11"/>
      <c r="K7" s="11"/>
      <c r="L7" s="51"/>
    </row>
    <row r="8" spans="1:16" s="50" customFormat="1" ht="15" thickTop="1">
      <c r="A8" s="54"/>
      <c r="B8" s="54"/>
      <c r="C8" s="54"/>
      <c r="D8" s="54"/>
      <c r="E8" s="54"/>
      <c r="F8" s="48"/>
      <c r="G8" s="11"/>
      <c r="H8" s="11"/>
      <c r="I8" s="11"/>
      <c r="J8" s="11"/>
      <c r="K8" s="11"/>
      <c r="L8" s="51"/>
    </row>
    <row r="9" spans="1:16" s="50" customFormat="1">
      <c r="A9" s="56" t="s">
        <v>72</v>
      </c>
      <c r="B9" s="93"/>
      <c r="C9" s="93"/>
      <c r="D9" s="93" t="s">
        <v>123</v>
      </c>
      <c r="E9" s="93"/>
      <c r="F9" s="48"/>
      <c r="G9" s="11"/>
      <c r="H9" s="11"/>
      <c r="I9" s="11"/>
      <c r="J9" s="11"/>
      <c r="K9" s="11"/>
      <c r="L9" s="51"/>
    </row>
    <row r="10" spans="1:16">
      <c r="A10" s="23" t="s">
        <v>88</v>
      </c>
      <c r="B10" s="23"/>
      <c r="C10" s="23"/>
      <c r="D10" s="23" t="s">
        <v>89</v>
      </c>
      <c r="E10" s="23" t="s">
        <v>90</v>
      </c>
      <c r="F10" s="48"/>
      <c r="L10" s="51"/>
    </row>
    <row r="11" spans="1:16">
      <c r="A11" s="52" t="s">
        <v>53</v>
      </c>
      <c r="B11" s="55"/>
      <c r="C11" s="55"/>
      <c r="D11" s="55">
        <v>2844074.7999999989</v>
      </c>
      <c r="E11" s="55">
        <v>-3145962.008801356</v>
      </c>
      <c r="F11" s="55"/>
      <c r="G11" s="55"/>
      <c r="L11" s="51"/>
    </row>
    <row r="12" spans="1:16">
      <c r="A12" s="52" t="s">
        <v>91</v>
      </c>
      <c r="B12" s="55"/>
      <c r="C12" s="55"/>
      <c r="D12" s="55">
        <v>24697.763587044192</v>
      </c>
      <c r="E12" s="55">
        <v>-172721.14402833729</v>
      </c>
      <c r="F12" s="55"/>
      <c r="G12" s="55"/>
      <c r="L12" s="51"/>
    </row>
    <row r="13" spans="1:16">
      <c r="F13" s="48"/>
      <c r="L13" s="51"/>
    </row>
    <row r="14" spans="1:16" ht="15" thickBot="1">
      <c r="A14" s="19" t="s">
        <v>122</v>
      </c>
      <c r="B14" s="19"/>
      <c r="C14" s="19"/>
      <c r="D14" s="19"/>
      <c r="E14" s="19"/>
      <c r="F14" s="57"/>
      <c r="G14" s="57"/>
      <c r="L14" s="51"/>
    </row>
    <row r="15" spans="1:16" ht="15" thickTop="1">
      <c r="A15" s="54"/>
      <c r="B15" s="54"/>
      <c r="C15" s="54"/>
      <c r="D15" s="54"/>
      <c r="E15" s="54"/>
      <c r="F15" s="57"/>
      <c r="G15" s="57"/>
      <c r="L15" s="51"/>
    </row>
    <row r="16" spans="1:16">
      <c r="A16" s="56" t="s">
        <v>72</v>
      </c>
      <c r="B16" s="93"/>
      <c r="C16" s="93"/>
      <c r="D16" s="97" t="s">
        <v>123</v>
      </c>
      <c r="E16" s="97"/>
      <c r="F16" s="57"/>
      <c r="G16" s="57"/>
      <c r="L16" s="51"/>
    </row>
    <row r="17" spans="1:12">
      <c r="A17" s="23" t="s">
        <v>88</v>
      </c>
      <c r="B17" s="23"/>
      <c r="C17" s="23"/>
      <c r="D17" s="23" t="s">
        <v>89</v>
      </c>
      <c r="E17" s="23" t="s">
        <v>90</v>
      </c>
      <c r="F17" s="57"/>
      <c r="G17" s="57"/>
      <c r="L17" s="51"/>
    </row>
    <row r="18" spans="1:12">
      <c r="A18" s="52" t="s">
        <v>91</v>
      </c>
      <c r="B18" s="55"/>
      <c r="C18" s="55"/>
      <c r="D18" s="55">
        <v>0</v>
      </c>
      <c r="E18" s="55">
        <v>-10780.294824416651</v>
      </c>
      <c r="F18" s="55"/>
      <c r="G18" s="55"/>
      <c r="L18" s="51"/>
    </row>
    <row r="19" spans="1:12">
      <c r="F19" s="57"/>
      <c r="G19" s="57"/>
      <c r="L19" s="51"/>
    </row>
    <row r="20" spans="1:12" ht="15" thickBot="1">
      <c r="A20" s="19" t="s">
        <v>71</v>
      </c>
      <c r="B20" s="19"/>
      <c r="C20" s="19"/>
      <c r="D20" s="19"/>
      <c r="E20" s="19"/>
      <c r="F20" s="57"/>
      <c r="G20" s="57"/>
    </row>
    <row r="21" spans="1:12" ht="15" thickTop="1">
      <c r="F21" s="57"/>
      <c r="G21" s="57"/>
    </row>
    <row r="22" spans="1:12">
      <c r="F22" s="57"/>
      <c r="G22" s="57"/>
    </row>
    <row r="23" spans="1:12">
      <c r="F23" s="57"/>
      <c r="G23" s="57"/>
    </row>
    <row r="24" spans="1:12">
      <c r="F24" s="57"/>
      <c r="G24" s="57"/>
    </row>
    <row r="25" spans="1:12">
      <c r="F25" s="57"/>
      <c r="G25" s="57"/>
    </row>
  </sheetData>
  <mergeCells count="7">
    <mergeCell ref="B16:C16"/>
    <mergeCell ref="D16:E16"/>
    <mergeCell ref="D9:E9"/>
    <mergeCell ref="B9:C9"/>
    <mergeCell ref="A1:G1"/>
    <mergeCell ref="A4:E4"/>
    <mergeCell ref="A5:E5"/>
  </mergeCells>
  <hyperlinks>
    <hyperlink ref="E3" location="Índice!A1" display="Índice" xr:uid="{2FCF30AC-DF7D-4651-8003-163F82156DDE}"/>
  </hyperlinks>
  <pageMargins left="0.511811024" right="0.511811024" top="0.78740157499999996" bottom="0.78740157499999996" header="0.31496062000000002" footer="0.31496062000000002"/>
  <pageSetup paperSize="9" orientation="portrait" verticalDpi="0" r:id="rId1"/>
  <headerFooter>
    <oddFooter>&amp;L&amp;1#&amp;"Calibri"&amp;10&amp;K000000Classificação: Interna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48AEAEFDF7846A9B1FBD80A4699A7" ma:contentTypeVersion="8" ma:contentTypeDescription="Create a new document." ma:contentTypeScope="" ma:versionID="1750ae23d69a5f1221b7bf66e46f08b3">
  <xsd:schema xmlns:xsd="http://www.w3.org/2001/XMLSchema" xmlns:xs="http://www.w3.org/2001/XMLSchema" xmlns:p="http://schemas.microsoft.com/office/2006/metadata/properties" xmlns:ns2="241201ee-9059-43d2-8601-44893c1aa7f1" xmlns:ns3="9cbe9388-48fb-4c1f-9f61-c80885aca021" targetNamespace="http://schemas.microsoft.com/office/2006/metadata/properties" ma:root="true" ma:fieldsID="52341da2d989af3eb61e46f25735efee" ns2:_="" ns3:_="">
    <xsd:import namespace="241201ee-9059-43d2-8601-44893c1aa7f1"/>
    <xsd:import namespace="9cbe9388-48fb-4c1f-9f61-c80885aca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201ee-9059-43d2-8601-44893c1aa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e9388-48fb-4c1f-9f61-c80885aca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50A5D7-41D2-44EA-AF5F-FD7CE48C29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FA8FA-6FE2-4766-BB6D-1FCD6238982B}">
  <ds:schemaRefs>
    <ds:schemaRef ds:uri="http://purl.org/dc/dcmitype/"/>
    <ds:schemaRef ds:uri="http://schemas.microsoft.com/office/2006/documentManagement/types"/>
    <ds:schemaRef ds:uri="241201ee-9059-43d2-8601-44893c1aa7f1"/>
    <ds:schemaRef ds:uri="http://purl.org/dc/elements/1.1/"/>
    <ds:schemaRef ds:uri="http://www.w3.org/XML/1998/namespace"/>
    <ds:schemaRef ds:uri="9cbe9388-48fb-4c1f-9f61-c80885aca02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E34913-5929-4515-99B3-C567DA85E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201ee-9059-43d2-8601-44893c1aa7f1"/>
    <ds:schemaRef ds:uri="9cbe9388-48fb-4c1f-9f61-c80885aca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</vt:lpstr>
      <vt:lpstr>KM1</vt:lpstr>
      <vt:lpstr>OV1</vt:lpstr>
      <vt:lpstr>CR1</vt:lpstr>
      <vt:lpstr>CR2</vt:lpstr>
      <vt:lpstr>MR1</vt:lpstr>
      <vt:lpstr>Derivativos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Brulinski</dc:creator>
  <cp:lastModifiedBy>Caio Eduardo Ferreira Lima</cp:lastModifiedBy>
  <dcterms:created xsi:type="dcterms:W3CDTF">2020-02-13T19:43:54Z</dcterms:created>
  <dcterms:modified xsi:type="dcterms:W3CDTF">2020-09-22T13:11:03Z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79bf11-91f0-4f5f-9e43-872af84881ff_Enabled">
    <vt:lpwstr>true</vt:lpwstr>
  </property>
  <property fmtid="{D5CDD505-2E9C-101B-9397-08002B2CF9AE}" pid="3" name="MSIP_Label_1279bf11-91f0-4f5f-9e43-872af84881ff_SetDate">
    <vt:lpwstr>2020-02-13T20:12:12Z</vt:lpwstr>
  </property>
  <property fmtid="{D5CDD505-2E9C-101B-9397-08002B2CF9AE}" pid="4" name="MSIP_Label_1279bf11-91f0-4f5f-9e43-872af84881ff_Method">
    <vt:lpwstr>Standard</vt:lpwstr>
  </property>
  <property fmtid="{D5CDD505-2E9C-101B-9397-08002B2CF9AE}" pid="5" name="MSIP_Label_1279bf11-91f0-4f5f-9e43-872af84881ff_Name">
    <vt:lpwstr>Interna.</vt:lpwstr>
  </property>
  <property fmtid="{D5CDD505-2E9C-101B-9397-08002B2CF9AE}" pid="6" name="MSIP_Label_1279bf11-91f0-4f5f-9e43-872af84881ff_SiteId">
    <vt:lpwstr>5294678f-1f14-4cfa-b713-3d3b5db9b4c6</vt:lpwstr>
  </property>
  <property fmtid="{D5CDD505-2E9C-101B-9397-08002B2CF9AE}" pid="7" name="MSIP_Label_1279bf11-91f0-4f5f-9e43-872af84881ff_ActionId">
    <vt:lpwstr>d0d9495e-eee7-4eaf-a449-0000bfa4b6a2</vt:lpwstr>
  </property>
  <property fmtid="{D5CDD505-2E9C-101B-9397-08002B2CF9AE}" pid="8" name="MSIP_Label_1279bf11-91f0-4f5f-9e43-872af84881ff_ContentBits">
    <vt:lpwstr>2</vt:lpwstr>
  </property>
  <property fmtid="{D5CDD505-2E9C-101B-9397-08002B2CF9AE}" pid="9" name="ContentTypeId">
    <vt:lpwstr>0x0101000A248AEAEFDF7846A9B1FBD80A4699A7</vt:lpwstr>
  </property>
</Properties>
</file>